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14355" windowHeight="8220" activeTab="1"/>
  </bookViews>
  <sheets>
    <sheet name="SETUP" sheetId="4" r:id="rId1"/>
    <sheet name="TH NXT" sheetId="3" r:id="rId2"/>
    <sheet name="KHO" sheetId="1" r:id="rId3"/>
    <sheet name="DMVLSPHH" sheetId="5" r:id="rId4"/>
  </sheets>
  <definedNames>
    <definedName name="_xlnm._FilterDatabase" localSheetId="2" hidden="1">KHO!$A$3:$K$68</definedName>
    <definedName name="CTY_DIACHI">SETUP!$C$13</definedName>
    <definedName name="CTY_MST">SETUP!$C$14</definedName>
    <definedName name="CTY_TEN">SETUP!$C$12</definedName>
    <definedName name="DMVLSPHH">DMVLSPHH!$A$3:$D$15</definedName>
    <definedName name="DMVLSPHH_MA_VLSPHH">DMVLSPHH!$A$4:$A$15</definedName>
    <definedName name="GIAMDOC">SETUP!$C$16</definedName>
    <definedName name="KETOAN">SETUP!$C$19</definedName>
    <definedName name="KETOANTRUONG">SETUP!$C$17</definedName>
    <definedName name="NGAY1">SETUP!$C$6</definedName>
    <definedName name="NGAY2">SETUP!$C$7</definedName>
    <definedName name="NGAYBC">SETUP!$C$8</definedName>
    <definedName name="THUQUY">SETUP!$C$18</definedName>
  </definedNames>
  <calcPr calcId="144525" iterateDelta="0"/>
  <fileRecoveryPr repairLoad="1"/>
</workbook>
</file>

<file path=xl/calcChain.xml><?xml version="1.0" encoding="utf-8"?>
<calcChain xmlns="http://schemas.openxmlformats.org/spreadsheetml/2006/main">
  <c r="D16" i="3" l="1"/>
  <c r="E16" i="3"/>
  <c r="F16" i="3" a="1"/>
  <c r="F16" i="3" s="1"/>
  <c r="G16" i="3" a="1"/>
  <c r="G16" i="3"/>
  <c r="H16" i="3" a="1"/>
  <c r="H16" i="3" s="1"/>
  <c r="I16" i="3" a="1"/>
  <c r="I16" i="3" s="1"/>
  <c r="J16" i="3" a="1"/>
  <c r="J16" i="3" s="1"/>
  <c r="K16" i="3" a="1"/>
  <c r="K16" i="3" s="1"/>
  <c r="D17" i="3"/>
  <c r="E17" i="3"/>
  <c r="F17" i="3" a="1"/>
  <c r="F17" i="3" s="1"/>
  <c r="G17" i="3" a="1"/>
  <c r="G17" i="3" s="1"/>
  <c r="H17" i="3" a="1"/>
  <c r="H17" i="3" s="1"/>
  <c r="I17" i="3" a="1"/>
  <c r="I17" i="3" s="1"/>
  <c r="J17" i="3" a="1"/>
  <c r="J17" i="3" s="1"/>
  <c r="K17" i="3" a="1"/>
  <c r="K17" i="3" s="1"/>
  <c r="D18" i="3"/>
  <c r="E18" i="3"/>
  <c r="F18" i="3" a="1"/>
  <c r="F18" i="3" s="1"/>
  <c r="G18" i="3" a="1"/>
  <c r="G18" i="3" s="1"/>
  <c r="H18" i="3" a="1"/>
  <c r="H18" i="3" s="1"/>
  <c r="I18" i="3" a="1"/>
  <c r="I18" i="3" s="1"/>
  <c r="J18" i="3" a="1"/>
  <c r="J18" i="3" s="1"/>
  <c r="K18" i="3" a="1"/>
  <c r="K18" i="3" s="1"/>
  <c r="D19" i="3"/>
  <c r="E19" i="3"/>
  <c r="F19" i="3" a="1"/>
  <c r="F19" i="3" s="1"/>
  <c r="G19" i="3" a="1"/>
  <c r="G19" i="3" s="1"/>
  <c r="H19" i="3" a="1"/>
  <c r="H19" i="3" s="1"/>
  <c r="I19" i="3" a="1"/>
  <c r="I19" i="3" s="1"/>
  <c r="J19" i="3" a="1"/>
  <c r="J19" i="3" s="1"/>
  <c r="K19" i="3" a="1"/>
  <c r="K19" i="3" s="1"/>
  <c r="D20" i="3"/>
  <c r="E20" i="3"/>
  <c r="F20" i="3" a="1"/>
  <c r="F20" i="3" s="1"/>
  <c r="G20" i="3" a="1"/>
  <c r="G20" i="3" s="1"/>
  <c r="H20" i="3" a="1"/>
  <c r="H20" i="3" s="1"/>
  <c r="I20" i="3" a="1"/>
  <c r="I20" i="3" s="1"/>
  <c r="J20" i="3" a="1"/>
  <c r="J20" i="3" s="1"/>
  <c r="K20" i="3" a="1"/>
  <c r="K20" i="3" s="1"/>
  <c r="D21" i="3"/>
  <c r="E21" i="3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K21" i="3" a="1"/>
  <c r="K21" i="3" s="1"/>
  <c r="D22" i="3"/>
  <c r="E22" i="3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K22" i="3" a="1"/>
  <c r="K22" i="3" s="1"/>
  <c r="D23" i="3"/>
  <c r="E23" i="3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K23" i="3" a="1"/>
  <c r="K23" i="3" s="1"/>
  <c r="M16" i="3" l="1"/>
  <c r="L17" i="3"/>
  <c r="L16" i="3"/>
  <c r="L23" i="3"/>
  <c r="L22" i="3"/>
  <c r="L21" i="3"/>
  <c r="L20" i="3"/>
  <c r="L19" i="3"/>
  <c r="L18" i="3"/>
  <c r="M23" i="3"/>
  <c r="M22" i="3"/>
  <c r="M21" i="3"/>
  <c r="M20" i="3"/>
  <c r="M19" i="3"/>
  <c r="M18" i="3"/>
  <c r="M17" i="3"/>
  <c r="D13" i="3" l="1"/>
  <c r="E13" i="3"/>
  <c r="F13" i="3" a="1"/>
  <c r="F13" i="3" s="1"/>
  <c r="G13" i="3" a="1"/>
  <c r="G13" i="3" s="1"/>
  <c r="H13" i="3" a="1"/>
  <c r="H13" i="3" s="1"/>
  <c r="I13" i="3" a="1"/>
  <c r="I13" i="3" s="1"/>
  <c r="J13" i="3" a="1"/>
  <c r="J13" i="3" s="1"/>
  <c r="K13" i="3" a="1"/>
  <c r="K13" i="3" s="1"/>
  <c r="D14" i="3"/>
  <c r="E14" i="3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K14" i="3" a="1"/>
  <c r="K14" i="3" s="1"/>
  <c r="D15" i="3"/>
  <c r="E15" i="3"/>
  <c r="F15" i="3" a="1"/>
  <c r="F15" i="3" s="1"/>
  <c r="G15" i="3" a="1"/>
  <c r="G15" i="3" s="1"/>
  <c r="H15" i="3" a="1"/>
  <c r="H15" i="3" s="1"/>
  <c r="I15" i="3" a="1"/>
  <c r="I15" i="3" s="1"/>
  <c r="J15" i="3" a="1"/>
  <c r="J15" i="3" s="1"/>
  <c r="K15" i="3" a="1"/>
  <c r="K15" i="3" s="1"/>
  <c r="K12" i="3" a="1"/>
  <c r="K12" i="3" s="1"/>
  <c r="J12" i="3" a="1"/>
  <c r="J12" i="3" s="1"/>
  <c r="I12" i="3" a="1"/>
  <c r="I12" i="3" s="1"/>
  <c r="H12" i="3" a="1"/>
  <c r="H12" i="3" s="1"/>
  <c r="G12" i="3" a="1"/>
  <c r="G12" i="3" s="1"/>
  <c r="M12" i="3" s="1"/>
  <c r="F12" i="3" a="1"/>
  <c r="F12" i="3" s="1"/>
  <c r="L12" i="3" s="1"/>
  <c r="E12" i="3"/>
  <c r="D12" i="3"/>
  <c r="M15" i="3" l="1"/>
  <c r="M14" i="3"/>
  <c r="M13" i="3"/>
  <c r="L15" i="3"/>
  <c r="L14" i="3"/>
  <c r="L13" i="3"/>
  <c r="C8" i="4"/>
  <c r="K36" i="3"/>
  <c r="G36" i="3"/>
  <c r="B36" i="3"/>
  <c r="B6" i="3"/>
  <c r="B3" i="3"/>
  <c r="B2" i="3"/>
  <c r="B1" i="3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25" i="3" l="1"/>
  <c r="K25" i="3"/>
  <c r="I25" i="3"/>
  <c r="G25" i="3"/>
  <c r="K28" i="3"/>
</calcChain>
</file>

<file path=xl/comments1.xml><?xml version="1.0" encoding="utf-8"?>
<comments xmlns="http://schemas.openxmlformats.org/spreadsheetml/2006/main">
  <authors>
    <author>Nguyen Duy Tuan</author>
  </authors>
  <commentList>
    <comment ref="C6" authorId="0">
      <text>
        <r>
          <rPr>
            <b/>
            <sz val="8"/>
            <color indexed="81"/>
            <rFont val="Tahoma"/>
            <family val="2"/>
          </rPr>
          <t xml:space="preserve">Được đặt tên là </t>
        </r>
        <r>
          <rPr>
            <b/>
            <sz val="8"/>
            <color indexed="12"/>
            <rFont val="Tahoma"/>
            <family val="2"/>
          </rPr>
          <t>NGAY1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 xml:space="preserve">Được đặt tên là </t>
        </r>
        <r>
          <rPr>
            <b/>
            <sz val="8"/>
            <color indexed="12"/>
            <rFont val="Tahoma"/>
            <family val="2"/>
          </rPr>
          <t>NGAY2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8" authorId="0">
      <text>
        <r>
          <rPr>
            <b/>
            <sz val="8"/>
            <color indexed="81"/>
            <rFont val="Tahoma"/>
            <family val="2"/>
          </rPr>
          <t xml:space="preserve">NGAYBC
</t>
        </r>
        <r>
          <rPr>
            <sz val="8"/>
            <color indexed="81"/>
            <rFont val="Tahoma"/>
            <family val="2"/>
          </rPr>
          <t>Ngày này được dùng để in trên báo cáo.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Nguyen Duy Tuan</author>
  </authors>
  <commentList>
    <comment ref="G7" authorId="0">
      <text>
        <r>
          <rPr>
            <b/>
            <sz val="8"/>
            <color indexed="81"/>
            <rFont val="Tahoma"/>
            <family val="2"/>
          </rPr>
          <t xml:space="preserve">Lưu ý:
</t>
        </r>
        <r>
          <rPr>
            <sz val="8"/>
            <color indexed="81"/>
            <rFont val="Tahoma"/>
            <family val="2"/>
          </rPr>
          <t xml:space="preserve">Để cập nhật công thức, đặt con trỏ tại vùng có hàm BS_SQL ( ô </t>
        </r>
        <r>
          <rPr>
            <b/>
            <sz val="8"/>
            <color indexed="81"/>
            <rFont val="Tahoma"/>
            <family val="2"/>
          </rPr>
          <t>B12</t>
        </r>
        <r>
          <rPr>
            <sz val="8"/>
            <color indexed="81"/>
            <rFont val="Tahoma"/>
            <family val="2"/>
          </rPr>
          <t>), nhấn CTRL+SHIFT+A.</t>
        </r>
      </text>
    </comment>
  </commentList>
</comments>
</file>

<file path=xl/sharedStrings.xml><?xml version="1.0" encoding="utf-8"?>
<sst xmlns="http://schemas.openxmlformats.org/spreadsheetml/2006/main" count="460" uniqueCount="127">
  <si>
    <t>N = NHẬP</t>
  </si>
  <si>
    <r>
      <t xml:space="preserve">Tên sổ </t>
    </r>
    <r>
      <rPr>
        <b/>
        <sz val="12"/>
        <color indexed="12"/>
        <rFont val="Times New Roman"/>
        <family val="1"/>
      </rPr>
      <t>KHO = A3:K68</t>
    </r>
  </si>
  <si>
    <t>X= XUẤT</t>
  </si>
  <si>
    <t>SO_CT</t>
  </si>
  <si>
    <t>NGAY_CT</t>
  </si>
  <si>
    <t>MA_KH</t>
  </si>
  <si>
    <t>MA_NB</t>
  </si>
  <si>
    <t>MA_NV</t>
  </si>
  <si>
    <t>KHO</t>
  </si>
  <si>
    <t>MA_VLSPHH</t>
  </si>
  <si>
    <t>SLG</t>
  </si>
  <si>
    <t>DON_GIA</t>
  </si>
  <si>
    <t>LOAI_PHIEU</t>
  </si>
  <si>
    <t>THANH_TIEN</t>
  </si>
  <si>
    <t>THÁNG</t>
  </si>
  <si>
    <t>TDKHO</t>
  </si>
  <si>
    <t>NB001</t>
  </si>
  <si>
    <t>KHOHH</t>
  </si>
  <si>
    <t>HH001</t>
  </si>
  <si>
    <t>N</t>
  </si>
  <si>
    <t>NB002</t>
  </si>
  <si>
    <t>HH002</t>
  </si>
  <si>
    <t>NB004</t>
  </si>
  <si>
    <t>HH003</t>
  </si>
  <si>
    <t>HH004</t>
  </si>
  <si>
    <t>NK00000001</t>
  </si>
  <si>
    <t>NK00000002</t>
  </si>
  <si>
    <t>XK00000001</t>
  </si>
  <si>
    <t>KH001</t>
  </si>
  <si>
    <t>X</t>
  </si>
  <si>
    <t>XK00000002</t>
  </si>
  <si>
    <t>KH002</t>
  </si>
  <si>
    <t>XK00000003</t>
  </si>
  <si>
    <t>KH003</t>
  </si>
  <si>
    <t>NK00000003</t>
  </si>
  <si>
    <t>NK00000004</t>
  </si>
  <si>
    <t>XK00000004</t>
  </si>
  <si>
    <t>KH004</t>
  </si>
  <si>
    <t>XK00000005</t>
  </si>
  <si>
    <t>XK00000006</t>
  </si>
  <si>
    <t>XK00000007</t>
  </si>
  <si>
    <t>NK00000005</t>
  </si>
  <si>
    <t>NK00000006</t>
  </si>
  <si>
    <t>XK00000008</t>
  </si>
  <si>
    <t>NK00000007</t>
  </si>
  <si>
    <t>HH005</t>
  </si>
  <si>
    <t>NK00000008</t>
  </si>
  <si>
    <t>XK00000009</t>
  </si>
  <si>
    <t>HH006</t>
  </si>
  <si>
    <t>XK00000010</t>
  </si>
  <si>
    <t>NK00000009</t>
  </si>
  <si>
    <t>XK00000011</t>
  </si>
  <si>
    <t>XK00000012</t>
  </si>
  <si>
    <t>NK00000010</t>
  </si>
  <si>
    <t>BM</t>
  </si>
  <si>
    <t>BE1</t>
  </si>
  <si>
    <t>XK00000013</t>
  </si>
  <si>
    <t>BO</t>
  </si>
  <si>
    <t>LB</t>
  </si>
  <si>
    <t>BE</t>
  </si>
  <si>
    <t>BTC</t>
  </si>
  <si>
    <t>Mẫu số xx-DN</t>
  </si>
  <si>
    <t>(Ban hành theo QĐ số 48/QĐ-BTC</t>
  </si>
  <si>
    <t>ngày 14/09/2006 của Bộ trưởng BTC)</t>
  </si>
  <si>
    <t>BÁO CÁO TH NHẬP-XUẤT-TỒN VẬT TƯ HÀNG HOÁ</t>
  </si>
  <si>
    <t>Tại kho:</t>
  </si>
  <si>
    <t/>
  </si>
  <si>
    <t>STT</t>
  </si>
  <si>
    <t>MÃ</t>
  </si>
  <si>
    <t>TÊN</t>
  </si>
  <si>
    <t>ĐVT</t>
  </si>
  <si>
    <t>TỒN ĐẦU</t>
  </si>
  <si>
    <t>NHẬP</t>
  </si>
  <si>
    <t>XUẤT</t>
  </si>
  <si>
    <t>TỒN CUỐI</t>
  </si>
  <si>
    <t>THÀNH TIỀN</t>
  </si>
  <si>
    <t>CỘNG:</t>
  </si>
  <si>
    <t>Người lập</t>
  </si>
  <si>
    <t>Kế toán trưởng</t>
  </si>
  <si>
    <t>Giám đốc</t>
  </si>
  <si>
    <t>(Ký, họ tên)</t>
  </si>
  <si>
    <t>(Ký, họ tên, đóng dấu)</t>
  </si>
  <si>
    <t>THIẾT LẬP HỆ THỐNG</t>
  </si>
  <si>
    <t>Các thiết lập trong sheet này sẽ ảnh hưởng tới các báo cáo.</t>
  </si>
  <si>
    <t>Ngày báo cáo</t>
  </si>
  <si>
    <t>Từ ngày:</t>
  </si>
  <si>
    <t>Đến ngày:</t>
  </si>
  <si>
    <t>Hôm nay:</t>
  </si>
  <si>
    <r>
      <t>Lưu ý:</t>
    </r>
    <r>
      <rPr>
        <sz val="13"/>
        <rFont val="Times New Roman"/>
        <family val="1"/>
      </rPr>
      <t xml:space="preserve">
Sau khi thay đổi ngày. Trong các sổ có công thức BS_SQL, để cập nhật dữ liệu, đặt con trỏ vào vùng có công thức và chọn nút "Cập nhật công thức" trên thanh công cụ "A-Tools" hoặc vào menu "A-Tools-&gt;Lệnh-&gt;Cập nhật công thức". Hoặc nhấn kết hợp các phím CTRL+SHIFT+A.</t>
    </r>
  </si>
  <si>
    <t>Tên công ty</t>
  </si>
  <si>
    <t>Địa chỉ</t>
  </si>
  <si>
    <t>MST</t>
  </si>
  <si>
    <t>Tên giám đốc</t>
  </si>
  <si>
    <t>Nguyễn Duy Tuân</t>
  </si>
  <si>
    <t>Nguyễn Thị Tuyết</t>
  </si>
  <si>
    <t>Thủ Quỹ</t>
  </si>
  <si>
    <t>Nguyễn Thị Thanh</t>
  </si>
  <si>
    <t>Kế toán</t>
  </si>
  <si>
    <t>A-Tools Pro</t>
  </si>
  <si>
    <t>DANH MỤC HÀNG HÓA</t>
  </si>
  <si>
    <r>
      <t xml:space="preserve">Tên sổ </t>
    </r>
    <r>
      <rPr>
        <b/>
        <sz val="12"/>
        <color indexed="12"/>
        <rFont val="Times New Roman"/>
        <family val="1"/>
      </rPr>
      <t>DMVLSPHH = A3:D15</t>
    </r>
  </si>
  <si>
    <t>Không được thay đổi tên cột.</t>
  </si>
  <si>
    <t>TEN</t>
  </si>
  <si>
    <t>DVI</t>
  </si>
  <si>
    <t>LOAI</t>
  </si>
  <si>
    <t>Máy tính ĐNA L1</t>
  </si>
  <si>
    <t>Chiếc</t>
  </si>
  <si>
    <t>HH</t>
  </si>
  <si>
    <t>Máy tính ĐNA L2</t>
  </si>
  <si>
    <t>Máy in HP 1200</t>
  </si>
  <si>
    <t>Máy in HP 1300</t>
  </si>
  <si>
    <t>Dầu A</t>
  </si>
  <si>
    <t>Chai</t>
  </si>
  <si>
    <t>Dầu B</t>
  </si>
  <si>
    <t>Bò xào nướng</t>
  </si>
  <si>
    <t>Đĩa</t>
  </si>
  <si>
    <t>Lẩu bò</t>
  </si>
  <si>
    <t>Nồi</t>
  </si>
  <si>
    <t>Bê</t>
  </si>
  <si>
    <t>Bê tái chanh</t>
  </si>
  <si>
    <t>Bò mông</t>
  </si>
  <si>
    <t>Kg</t>
  </si>
  <si>
    <t>VL</t>
  </si>
  <si>
    <t>https://facebook.com/groups/daotaothuchanh</t>
  </si>
  <si>
    <t>Đơn vị: đồng</t>
  </si>
  <si>
    <t>P1012 - Tầng 10 - CT1A DN2 - Đường Hàm Nghi - KĐT Mỹ Đình 2 - Từ Liêm - Hà Nội</t>
  </si>
  <si>
    <t>ĐÀO TẠO THỰC HÀNH BLUESOFTS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</si>
</sst>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3" formatCode="_(* #,##0.00_);_(* \(#,##0.00\);_(* &quot;-&quot;??_);_(@_)"/>
    <numFmt numFmtId="164" formatCode="&quot;$&quot;#,##0.00_);\(&quot;$&quot;#,##0.00\)"/>
    <numFmt numFmtId="165" formatCode="0;\-0;;@"/>
    <numFmt numFmtId="166" formatCode="dd\-mm\-yy"/>
    <numFmt numFmtId="167" formatCode="&quot;Hà Nội, ngày&quot;\ dd\ &quot;tháng&quot;\ mm\ &quot;năm&quot;\ yyyy"/>
    <numFmt numFmtId="168" formatCode="_-* #,##0.00_$_-;_-* #,##0.00_$\-;_-* &quot;-&quot;??_$_-;_-@_-"/>
    <numFmt numFmtId="169" formatCode="_(* #,##0_);_(* \(#,##0\);_(* &quot;-&quot;??_);_(@_)"/>
    <numFmt numFmtId="170" formatCode="&quot;Ngày&quot;\ dd&quot; tháng&quot;\ mm&quot; năm&quot;\ yyyy"/>
    <numFmt numFmtId="171" formatCode="_-* #,##0_-;\-* #,##0_-;_-* &quot;-&quot;_-;_-@_-"/>
    <numFmt numFmtId="172" formatCode="_-* #,##0.00_-;\-* #,##0.00_-;_-* &quot;-&quot;??_-;_-@_-"/>
    <numFmt numFmtId="173" formatCode="_(&quot;$&quot;* #,##0_);_(&quot;$&quot;* \(#,##0\);_(&quot;$&quot;* &quot;-&quot;_);_(@_)"/>
    <numFmt numFmtId="174" formatCode="_ * #,##0_ ;_ * \-#,##0_ ;_ * &quot;-&quot;_ ;_ @_ "/>
    <numFmt numFmtId="175" formatCode="_ * #,##0.00_ ;_ * \-#,##0.00_ ;_ * &quot;-&quot;??_ ;_ @_ "/>
    <numFmt numFmtId="176" formatCode="0.0;[Red]0.0"/>
    <numFmt numFmtId="177" formatCode="#,##0\ &quot;mk&quot;;[Red]\-#,##0\ &quot;mk&quot;"/>
    <numFmt numFmtId="178" formatCode="_-* #,##0\ _m_k_-;\-* #,##0\ _m_k_-;_-* &quot;-&quot;\ _m_k_-;_-@_-"/>
    <numFmt numFmtId="179" formatCode="#,##0.00\ &quot;F&quot;;[Red]\-#,##0.00\ &quot;F&quot;"/>
    <numFmt numFmtId="180" formatCode="_-* #,##0\ &quot;F&quot;_-;\-* #,##0\ &quot;F&quot;_-;_-* &quot;-&quot;\ &quot;F&quot;_-;_-@_-"/>
    <numFmt numFmtId="181" formatCode="#,##0\ &quot;F&quot;;[Red]\-#,##0\ &quot;F&quot;"/>
    <numFmt numFmtId="182" formatCode="#,##0.00\ &quot;F&quot;;\-#,##0.00\ &quot;F&quot;"/>
    <numFmt numFmtId="183" formatCode="000\-000"/>
    <numFmt numFmtId="184" formatCode="yyyy&quot;년&quot;\ m&quot;월&quot;\ d&quot;일&quot;"/>
    <numFmt numFmtId="185" formatCode="&quot;\&quot;#,##0.00;[Red]&quot;\&quot;\-#,##0.00"/>
    <numFmt numFmtId="186" formatCode="&quot;\&quot;#,##0;[Red]&quot;\&quot;\-#,##0"/>
    <numFmt numFmtId="187" formatCode="_-&quot;$&quot;* #,##0_-;\-&quot;$&quot;* #,##0_-;_-&quot;$&quot;* &quot;-&quot;_-;_-@_-"/>
    <numFmt numFmtId="188" formatCode="&quot;$&quot;#,##0_);[Red]\(&quot;$&quot;#,##0\)"/>
    <numFmt numFmtId="189" formatCode="_-&quot;$&quot;* #,##0.00_-;\-&quot;$&quot;* #,##0.00_-;_-&quot;$&quot;* &quot;-&quot;??_-;_-@_-"/>
  </numFmts>
  <fonts count="52">
    <font>
      <sz val="10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2"/>
      <color indexed="12"/>
      <name val="Times New Roman"/>
      <family val="1"/>
    </font>
    <font>
      <b/>
      <sz val="10"/>
      <color indexed="9"/>
      <name val="MS Sans Serif"/>
      <family val="2"/>
    </font>
    <font>
      <sz val="12"/>
      <name val=".VnTime"/>
      <family val="2"/>
    </font>
    <font>
      <sz val="10"/>
      <name val="VNI-Times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ahoma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1"/>
      <color indexed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4"/>
      <name val="??"/>
      <family val="3"/>
    </font>
    <font>
      <sz val="12"/>
      <name val="????"/>
      <family val="1"/>
      <charset val="136"/>
    </font>
    <font>
      <sz val="12"/>
      <name val="Courier"/>
      <family val="3"/>
    </font>
    <font>
      <sz val="10"/>
      <name val="???"/>
      <family val="3"/>
    </font>
    <font>
      <sz val="12"/>
      <name val="|??¢¥¢¬¨Ï"/>
      <family val="1"/>
      <charset val="129"/>
    </font>
    <font>
      <sz val="12"/>
      <name val="¹UAAA¼"/>
      <family val="3"/>
      <charset val="129"/>
    </font>
    <font>
      <sz val="12"/>
      <name val="µ¸¿òÃ¼"/>
      <family val="3"/>
      <charset val="129"/>
    </font>
    <font>
      <sz val="11"/>
      <name val="µ¸¿ò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.VnTime"/>
      <family val="2"/>
    </font>
    <font>
      <sz val="12"/>
      <name val="Arial"/>
      <family val="2"/>
    </font>
    <font>
      <sz val="12"/>
      <name val="¹ÙÅÁÃ¼"/>
      <family val="1"/>
      <charset val="129"/>
    </font>
    <font>
      <sz val="13"/>
      <name val=".VnTime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8"/>
      <color indexed="12"/>
      <name val="Tahoma"/>
      <family val="2"/>
    </font>
    <font>
      <b/>
      <sz val="14"/>
      <name val="Tahoma"/>
      <family val="2"/>
    </font>
    <font>
      <sz val="12"/>
      <color indexed="10"/>
      <name val="Tahoma"/>
      <family val="2"/>
    </font>
    <font>
      <u/>
      <sz val="10"/>
      <color theme="10"/>
      <name val="Times New Roman"/>
      <family val="1"/>
    </font>
    <font>
      <u/>
      <sz val="14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9">
    <xf numFmtId="0" fontId="0" fillId="0" borderId="0"/>
    <xf numFmtId="0" fontId="1" fillId="0" borderId="0"/>
    <xf numFmtId="0" fontId="7" fillId="0" borderId="0"/>
    <xf numFmtId="0" fontId="10" fillId="0" borderId="0"/>
    <xf numFmtId="43" fontId="7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3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4" fillId="0" borderId="0"/>
    <xf numFmtId="0" fontId="19" fillId="0" borderId="0" applyNumberForma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27" fillId="0" borderId="0"/>
    <xf numFmtId="0" fontId="28" fillId="0" borderId="0"/>
    <xf numFmtId="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38" fontId="29" fillId="3" borderId="0" applyNumberFormat="0" applyBorder="0" applyAlignment="0" applyProtection="0"/>
    <xf numFmtId="0" fontId="30" fillId="0" borderId="0">
      <alignment horizontal="left"/>
    </xf>
    <xf numFmtId="0" fontId="31" fillId="0" borderId="5" applyNumberFormat="0" applyAlignment="0" applyProtection="0">
      <alignment horizontal="left" vertical="center"/>
    </xf>
    <xf numFmtId="0" fontId="31" fillId="0" borderId="6">
      <alignment horizontal="left" vertical="center"/>
    </xf>
    <xf numFmtId="10" fontId="29" fillId="3" borderId="2" applyNumberFormat="0" applyBorder="0" applyAlignment="0" applyProtection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32" fillId="0" borderId="7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3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10" fontId="19" fillId="0" borderId="0" applyFont="0" applyFill="0" applyBorder="0" applyAlignment="0" applyProtection="0"/>
    <xf numFmtId="0" fontId="32" fillId="0" borderId="0"/>
    <xf numFmtId="179" fontId="36" fillId="0" borderId="8">
      <alignment horizontal="right" vertical="center"/>
    </xf>
    <xf numFmtId="179" fontId="36" fillId="0" borderId="8">
      <alignment horizontal="right" vertical="center"/>
    </xf>
    <xf numFmtId="179" fontId="36" fillId="0" borderId="8">
      <alignment horizontal="right" vertical="center"/>
    </xf>
    <xf numFmtId="180" fontId="36" fillId="0" borderId="8">
      <alignment horizontal="center"/>
    </xf>
    <xf numFmtId="181" fontId="36" fillId="0" borderId="0"/>
    <xf numFmtId="182" fontId="36" fillId="0" borderId="2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8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5" fontId="41" fillId="0" borderId="0" applyFont="0" applyFill="0" applyBorder="0" applyAlignment="0" applyProtection="0"/>
    <xf numFmtId="186" fontId="41" fillId="0" borderId="0" applyFont="0" applyFill="0" applyBorder="0" applyAlignment="0" applyProtection="0"/>
    <xf numFmtId="0" fontId="42" fillId="0" borderId="0"/>
    <xf numFmtId="0" fontId="34" fillId="0" borderId="0"/>
    <xf numFmtId="171" fontId="43" fillId="0" borderId="0" applyFont="0" applyFill="0" applyBorder="0" applyAlignment="0" applyProtection="0"/>
    <xf numFmtId="172" fontId="43" fillId="0" borderId="0" applyFont="0" applyFill="0" applyBorder="0" applyAlignment="0" applyProtection="0"/>
    <xf numFmtId="187" fontId="43" fillId="0" borderId="0" applyFont="0" applyFill="0" applyBorder="0" applyAlignment="0" applyProtection="0"/>
    <xf numFmtId="188" fontId="22" fillId="0" borderId="0" applyFont="0" applyFill="0" applyBorder="0" applyAlignment="0" applyProtection="0"/>
    <xf numFmtId="189" fontId="4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1"/>
    <xf numFmtId="0" fontId="1" fillId="0" borderId="0" xfId="1" applyFont="1"/>
    <xf numFmtId="0" fontId="5" fillId="2" borderId="0" xfId="1" applyNumberFormat="1" applyFont="1" applyFill="1"/>
    <xf numFmtId="0" fontId="1" fillId="0" borderId="0" xfId="1" quotePrefix="1" applyNumberFormat="1"/>
    <xf numFmtId="14" fontId="1" fillId="0" borderId="0" xfId="1" applyNumberFormat="1"/>
    <xf numFmtId="39" fontId="1" fillId="0" borderId="0" xfId="1" applyNumberFormat="1"/>
    <xf numFmtId="164" fontId="1" fillId="0" borderId="0" xfId="1" applyNumberFormat="1"/>
    <xf numFmtId="165" fontId="8" fillId="0" borderId="0" xfId="2" applyNumberFormat="1" applyFont="1"/>
    <xf numFmtId="0" fontId="9" fillId="0" borderId="0" xfId="2" applyFont="1" applyFill="1"/>
    <xf numFmtId="166" fontId="9" fillId="0" borderId="0" xfId="2" applyNumberFormat="1" applyFont="1"/>
    <xf numFmtId="165" fontId="9" fillId="0" borderId="0" xfId="2" applyNumberFormat="1" applyFont="1" applyAlignment="1">
      <alignment horizontal="left"/>
    </xf>
    <xf numFmtId="0" fontId="2" fillId="0" borderId="0" xfId="3" applyFont="1"/>
    <xf numFmtId="165" fontId="2" fillId="0" borderId="0" xfId="2" applyNumberFormat="1" applyFont="1"/>
    <xf numFmtId="165" fontId="9" fillId="0" borderId="0" xfId="2" applyNumberFormat="1" applyFont="1"/>
    <xf numFmtId="43" fontId="9" fillId="0" borderId="0" xfId="4" applyFont="1" applyAlignment="1">
      <alignment horizontal="center"/>
    </xf>
    <xf numFmtId="0" fontId="11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wrapText="1"/>
    </xf>
    <xf numFmtId="0" fontId="13" fillId="0" borderId="0" xfId="3" quotePrefix="1" applyFont="1" applyAlignment="1">
      <alignment horizontal="center"/>
    </xf>
    <xf numFmtId="0" fontId="11" fillId="0" borderId="2" xfId="5" applyFont="1" applyBorder="1" applyAlignment="1">
      <alignment horizontal="center"/>
    </xf>
    <xf numFmtId="38" fontId="11" fillId="0" borderId="2" xfId="6" applyNumberFormat="1" applyFont="1" applyBorder="1" applyAlignment="1">
      <alignment horizontal="center"/>
    </xf>
    <xf numFmtId="0" fontId="3" fillId="0" borderId="0" xfId="5" applyFont="1"/>
    <xf numFmtId="0" fontId="3" fillId="0" borderId="4" xfId="5" applyFont="1" applyBorder="1" applyAlignment="1">
      <alignment horizontal="center"/>
    </xf>
    <xf numFmtId="0" fontId="3" fillId="0" borderId="4" xfId="5" applyFont="1" applyBorder="1"/>
    <xf numFmtId="38" fontId="3" fillId="0" borderId="4" xfId="6" applyNumberFormat="1" applyFont="1" applyBorder="1" applyAlignment="1">
      <alignment horizontal="right"/>
    </xf>
    <xf numFmtId="0" fontId="14" fillId="0" borderId="2" xfId="5" applyFont="1" applyBorder="1" applyAlignment="1">
      <alignment horizontal="center"/>
    </xf>
    <xf numFmtId="0" fontId="14" fillId="0" borderId="2" xfId="5" applyFont="1" applyBorder="1"/>
    <xf numFmtId="38" fontId="14" fillId="0" borderId="2" xfId="6" applyNumberFormat="1" applyFont="1" applyBorder="1"/>
    <xf numFmtId="165" fontId="9" fillId="0" borderId="0" xfId="2" applyNumberFormat="1" applyFont="1" applyFill="1"/>
    <xf numFmtId="166" fontId="9" fillId="0" borderId="0" xfId="2" applyNumberFormat="1" applyFont="1" applyFill="1"/>
    <xf numFmtId="169" fontId="9" fillId="0" borderId="0" xfId="4" applyNumberFormat="1" applyFont="1" applyFill="1"/>
    <xf numFmtId="170" fontId="9" fillId="0" borderId="0" xfId="2" applyNumberFormat="1" applyFont="1" applyFill="1" applyAlignment="1">
      <alignment horizontal="center"/>
    </xf>
    <xf numFmtId="0" fontId="9" fillId="0" borderId="0" xfId="5" applyFont="1" applyProtection="1">
      <protection locked="0"/>
    </xf>
    <xf numFmtId="0" fontId="15" fillId="0" borderId="0" xfId="5" applyFont="1" applyAlignment="1" applyProtection="1">
      <alignment vertical="center"/>
      <protection locked="0"/>
    </xf>
    <xf numFmtId="167" fontId="9" fillId="0" borderId="0" xfId="5" applyNumberFormat="1" applyFont="1" applyAlignment="1">
      <alignment horizontal="center"/>
    </xf>
    <xf numFmtId="0" fontId="15" fillId="0" borderId="0" xfId="5" applyFont="1" applyAlignment="1" applyProtection="1">
      <alignment horizontal="center" vertical="center"/>
      <protection locked="0"/>
    </xf>
    <xf numFmtId="0" fontId="16" fillId="0" borderId="0" xfId="5" applyFont="1" applyAlignment="1" applyProtection="1">
      <alignment horizontal="center" vertical="center"/>
      <protection locked="0"/>
    </xf>
    <xf numFmtId="14" fontId="9" fillId="0" borderId="0" xfId="5" applyNumberFormat="1" applyFont="1"/>
    <xf numFmtId="49" fontId="9" fillId="0" borderId="0" xfId="5" applyNumberFormat="1" applyFont="1"/>
    <xf numFmtId="0" fontId="9" fillId="0" borderId="0" xfId="5" applyFont="1"/>
    <xf numFmtId="0" fontId="9" fillId="0" borderId="0" xfId="5" applyNumberFormat="1" applyFont="1"/>
    <xf numFmtId="0" fontId="44" fillId="0" borderId="0" xfId="5" applyFont="1"/>
    <xf numFmtId="0" fontId="45" fillId="0" borderId="0" xfId="5" applyFont="1"/>
    <xf numFmtId="0" fontId="45" fillId="0" borderId="11" xfId="5" applyFont="1" applyBorder="1"/>
    <xf numFmtId="14" fontId="45" fillId="4" borderId="12" xfId="5" applyNumberFormat="1" applyFont="1" applyFill="1" applyBorder="1"/>
    <xf numFmtId="0" fontId="45" fillId="0" borderId="13" xfId="5" applyFont="1" applyBorder="1"/>
    <xf numFmtId="14" fontId="45" fillId="4" borderId="14" xfId="5" applyNumberFormat="1" applyFont="1" applyFill="1" applyBorder="1"/>
    <xf numFmtId="0" fontId="45" fillId="0" borderId="0" xfId="5" applyFont="1" applyBorder="1"/>
    <xf numFmtId="0" fontId="45" fillId="0" borderId="2" xfId="5" applyFont="1" applyBorder="1"/>
    <xf numFmtId="0" fontId="45" fillId="0" borderId="8" xfId="5" applyFont="1" applyBorder="1"/>
    <xf numFmtId="0" fontId="45" fillId="0" borderId="6" xfId="5" applyFont="1" applyBorder="1"/>
    <xf numFmtId="0" fontId="45" fillId="0" borderId="15" xfId="5" applyFont="1" applyBorder="1"/>
    <xf numFmtId="49" fontId="45" fillId="0" borderId="8" xfId="5" quotePrefix="1" applyNumberFormat="1" applyFont="1" applyBorder="1"/>
    <xf numFmtId="49" fontId="45" fillId="0" borderId="0" xfId="5" applyNumberFormat="1" applyFont="1"/>
    <xf numFmtId="0" fontId="2" fillId="0" borderId="0" xfId="76"/>
    <xf numFmtId="0" fontId="49" fillId="0" borderId="0" xfId="5" applyFont="1"/>
    <xf numFmtId="0" fontId="14" fillId="6" borderId="2" xfId="46" applyFont="1" applyFill="1" applyBorder="1" applyAlignment="1" applyProtection="1">
      <alignment horizontal="center" vertical="center"/>
    </xf>
    <xf numFmtId="39" fontId="14" fillId="6" borderId="2" xfId="46" applyNumberFormat="1" applyFont="1" applyFill="1" applyBorder="1" applyAlignment="1" applyProtection="1">
      <alignment horizontal="center" vertical="center"/>
    </xf>
    <xf numFmtId="49" fontId="3" fillId="0" borderId="2" xfId="46" applyNumberFormat="1" applyFont="1" applyBorder="1" applyProtection="1"/>
    <xf numFmtId="49" fontId="3" fillId="0" borderId="2" xfId="46" applyNumberFormat="1" applyFont="1" applyBorder="1" applyProtection="1">
      <protection locked="0"/>
    </xf>
    <xf numFmtId="49" fontId="3" fillId="0" borderId="2" xfId="46" applyNumberFormat="1" applyFont="1" applyBorder="1" applyAlignment="1" applyProtection="1">
      <alignment horizontal="center"/>
      <protection locked="0"/>
    </xf>
    <xf numFmtId="49" fontId="3" fillId="0" borderId="2" xfId="46" quotePrefix="1" applyNumberFormat="1" applyFont="1" applyBorder="1" applyProtection="1"/>
    <xf numFmtId="0" fontId="44" fillId="0" borderId="9" xfId="5" applyFont="1" applyBorder="1" applyAlignment="1">
      <alignment horizontal="left"/>
    </xf>
    <xf numFmtId="0" fontId="44" fillId="0" borderId="10" xfId="5" applyFont="1" applyBorder="1" applyAlignment="1">
      <alignment horizontal="left"/>
    </xf>
    <xf numFmtId="167" fontId="45" fillId="0" borderId="0" xfId="5" applyNumberFormat="1" applyFont="1" applyAlignment="1">
      <alignment horizontal="left"/>
    </xf>
    <xf numFmtId="0" fontId="46" fillId="5" borderId="0" xfId="5" applyFont="1" applyFill="1" applyAlignment="1">
      <alignment horizontal="left" wrapText="1"/>
    </xf>
    <xf numFmtId="43" fontId="11" fillId="0" borderId="0" xfId="4" applyFont="1" applyAlignment="1">
      <alignment horizontal="center"/>
    </xf>
    <xf numFmtId="43" fontId="9" fillId="0" borderId="0" xfId="4" applyFont="1" applyAlignment="1">
      <alignment horizontal="center"/>
    </xf>
    <xf numFmtId="0" fontId="12" fillId="0" borderId="0" xfId="3" applyFont="1" applyFill="1" applyAlignment="1">
      <alignment horizontal="center" vertical="center"/>
    </xf>
    <xf numFmtId="167" fontId="9" fillId="0" borderId="0" xfId="5" applyNumberFormat="1" applyFont="1" applyAlignment="1">
      <alignment horizontal="center"/>
    </xf>
    <xf numFmtId="0" fontId="11" fillId="0" borderId="2" xfId="5" applyFont="1" applyBorder="1" applyAlignment="1">
      <alignment horizontal="center"/>
    </xf>
    <xf numFmtId="0" fontId="15" fillId="0" borderId="0" xfId="5" applyFont="1" applyAlignment="1" applyProtection="1">
      <alignment horizontal="center" vertical="center"/>
      <protection locked="0"/>
    </xf>
    <xf numFmtId="0" fontId="11" fillId="0" borderId="1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6" fillId="0" borderId="0" xfId="5" applyFont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center" vertical="center"/>
      <protection locked="0"/>
    </xf>
    <xf numFmtId="14" fontId="11" fillId="0" borderId="0" xfId="5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1" fillId="0" borderId="0" xfId="5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left" shrinkToFit="1"/>
    </xf>
    <xf numFmtId="0" fontId="48" fillId="0" borderId="0" xfId="47" applyFont="1" applyAlignment="1">
      <alignment horizontal="center"/>
    </xf>
    <xf numFmtId="14" fontId="3" fillId="0" borderId="0" xfId="76" applyNumberFormat="1" applyFont="1" applyAlignment="1" applyProtection="1">
      <alignment horizontal="left" shrinkToFit="1"/>
    </xf>
    <xf numFmtId="0" fontId="9" fillId="0" borderId="17" xfId="5" applyFont="1" applyBorder="1" applyAlignment="1">
      <alignment horizontal="center"/>
    </xf>
    <xf numFmtId="0" fontId="9" fillId="0" borderId="17" xfId="5" applyFont="1" applyBorder="1"/>
    <xf numFmtId="0" fontId="9" fillId="0" borderId="18" xfId="5" applyFont="1" applyBorder="1" applyAlignment="1">
      <alignment horizontal="center"/>
    </xf>
    <xf numFmtId="0" fontId="9" fillId="0" borderId="18" xfId="5" applyFont="1" applyBorder="1"/>
    <xf numFmtId="0" fontId="3" fillId="0" borderId="18" xfId="5" applyFont="1" applyBorder="1" applyAlignment="1">
      <alignment horizontal="center"/>
    </xf>
    <xf numFmtId="169" fontId="9" fillId="0" borderId="17" xfId="77" applyNumberFormat="1" applyFont="1" applyBorder="1" applyAlignment="1">
      <alignment horizontal="right"/>
    </xf>
    <xf numFmtId="169" fontId="9" fillId="0" borderId="18" xfId="77" applyNumberFormat="1" applyFont="1" applyBorder="1" applyAlignment="1">
      <alignment horizontal="right"/>
    </xf>
    <xf numFmtId="0" fontId="51" fillId="0" borderId="16" xfId="78" applyFont="1" applyBorder="1" applyAlignment="1">
      <alignment horizontal="left"/>
    </xf>
    <xf numFmtId="0" fontId="45" fillId="0" borderId="0" xfId="3" applyFont="1" applyAlignment="1">
      <alignment horizontal="right"/>
    </xf>
  </cellXfs>
  <cellStyles count="79">
    <cellStyle name="?_x001d_??%U©÷u&amp;H©÷9_x0008_?_x0009_s_x000a__x0007__x0001__x0001_" xfId="7"/>
    <cellStyle name="???? [0.00]_PRODUCT DETAIL Q1" xfId="8"/>
    <cellStyle name="????_PRODUCT DETAIL Q1" xfId="9"/>
    <cellStyle name="???[0]_?? DI" xfId="10"/>
    <cellStyle name="???_?? DI" xfId="11"/>
    <cellStyle name="??[0]_MATL COST ANALYSIS" xfId="12"/>
    <cellStyle name="??_(????)??????" xfId="13"/>
    <cellStyle name="??A? [0]_ÿÿÿÿÿÿ_1_¢¬???¢â? " xfId="14"/>
    <cellStyle name="??A?_ÿÿÿÿÿÿ_1_¢¬???¢â? " xfId="15"/>
    <cellStyle name="?¡±¢¥?_?¨ù??¢´¢¥_¢¬???¢â? " xfId="16"/>
    <cellStyle name="?ðÇ%U?&amp;H?_x0008_?s_x000a__x0007__x0001__x0001_" xfId="17"/>
    <cellStyle name="AeE­ [0]_INQUIRY ¿μ¾÷AßAø " xfId="18"/>
    <cellStyle name="AeE­_INQUIRY ¿µ¾÷AßAø " xfId="19"/>
    <cellStyle name="ÄÞ¸¶ [0]_1" xfId="20"/>
    <cellStyle name="AÞ¸¶ [0]_INQUIRY ¿?¾÷AßAø " xfId="21"/>
    <cellStyle name="ÄÞ¸¶_1" xfId="22"/>
    <cellStyle name="AÞ¸¶_INQUIRY ¿?¾÷AßAø " xfId="23"/>
    <cellStyle name="C?AØ_¿?¾÷CoE² " xfId="24"/>
    <cellStyle name="C￥AØ_¿μ¾÷CoE² " xfId="25"/>
    <cellStyle name="Ç¥ÁØ_PO0862_bldg_BQ" xfId="26"/>
    <cellStyle name="category" xfId="27"/>
    <cellStyle name="Comma" xfId="77" builtinId="3"/>
    <cellStyle name="Comma 2" xfId="4"/>
    <cellStyle name="Comma 3" xfId="6"/>
    <cellStyle name="Comma0" xfId="28"/>
    <cellStyle name="Currency0" xfId="29"/>
    <cellStyle name="Date" xfId="30"/>
    <cellStyle name="Fixed" xfId="31"/>
    <cellStyle name="Grey" xfId="32"/>
    <cellStyle name="HEADER" xfId="33"/>
    <cellStyle name="Header1" xfId="34"/>
    <cellStyle name="Header2" xfId="35"/>
    <cellStyle name="Hyperlink" xfId="78" builtinId="8"/>
    <cellStyle name="Input [yellow]" xfId="36"/>
    <cellStyle name="Millares [0]_Well Timing" xfId="37"/>
    <cellStyle name="Millares_Well Timing" xfId="38"/>
    <cellStyle name="Model" xfId="39"/>
    <cellStyle name="Moneda [0]_Well Timing" xfId="40"/>
    <cellStyle name="Moneda_Well Timing" xfId="41"/>
    <cellStyle name="n" xfId="42"/>
    <cellStyle name="Normal" xfId="0" builtinId="0"/>
    <cellStyle name="Normal - Style1" xfId="43"/>
    <cellStyle name="Normal 2" xfId="5"/>
    <cellStyle name="Normal 2 2" xfId="76"/>
    <cellStyle name="Normal 3" xfId="2"/>
    <cellStyle name="Normal 4" xfId="44"/>
    <cellStyle name="Normal 4 2" xfId="3"/>
    <cellStyle name="Normal 4_SoKeToanSQL" xfId="45"/>
    <cellStyle name="Normal_ACCOUNT0 2" xfId="46"/>
    <cellStyle name="Normal_DETKT2_1" xfId="47"/>
    <cellStyle name="Normal_KHO" xfId="1"/>
    <cellStyle name="Percent [2]" xfId="48"/>
    <cellStyle name="subhead" xfId="49"/>
    <cellStyle name="T" xfId="50"/>
    <cellStyle name="T_NKC" xfId="51"/>
    <cellStyle name="T_NKC_SoKeToanSQL" xfId="52"/>
    <cellStyle name="th" xfId="53"/>
    <cellStyle name="viet" xfId="54"/>
    <cellStyle name="viet2" xfId="55"/>
    <cellStyle name=" [0.00]_ Att. 1- Cover" xfId="56"/>
    <cellStyle name="_ Att. 1- Cover" xfId="57"/>
    <cellStyle name="?_ Att. 1- Cover" xfId="58"/>
    <cellStyle name="똿뗦먛귟 [0.00]_PRODUCT DETAIL Q1" xfId="59"/>
    <cellStyle name="똿뗦먛귟_PRODUCT DETAIL Q1" xfId="60"/>
    <cellStyle name="믅됞 [0.00]_PRODUCT DETAIL Q1" xfId="61"/>
    <cellStyle name="믅됞_PRODUCT DETAIL Q1" xfId="62"/>
    <cellStyle name="백분율_95" xfId="63"/>
    <cellStyle name="뷭?_BOOKSHIP" xfId="64"/>
    <cellStyle name="콤마 [0]_1202" xfId="65"/>
    <cellStyle name="콤마_1202" xfId="66"/>
    <cellStyle name="통화 [0]_1202" xfId="67"/>
    <cellStyle name="통화_1202" xfId="68"/>
    <cellStyle name="표준_(정보부문)월별인원계획" xfId="69"/>
    <cellStyle name="一般_00Q3902REV.1" xfId="70"/>
    <cellStyle name="千分位[0]_00Q3902REV.1" xfId="71"/>
    <cellStyle name="千分位_00Q3902REV.1" xfId="72"/>
    <cellStyle name="貨幣 [0]_00Q3902REV.1" xfId="73"/>
    <cellStyle name="貨幣[0]_BRE" xfId="74"/>
    <cellStyle name="貨幣_00Q3902REV.1" xfId="7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0</xdr:row>
      <xdr:rowOff>104775</xdr:rowOff>
    </xdr:from>
    <xdr:to>
      <xdr:col>9</xdr:col>
      <xdr:colOff>609600</xdr:colOff>
      <xdr:row>1</xdr:row>
      <xdr:rowOff>180975</xdr:rowOff>
    </xdr:to>
    <xdr:sp macro="" textlink="">
      <xdr:nvSpPr>
        <xdr:cNvPr id="2" name="AutoShape 4">
          <a:hlinkClick xmlns:r="http://schemas.openxmlformats.org/officeDocument/2006/relationships" r:id="rId1" tooltip="Trang đầu"/>
        </xdr:cNvPr>
        <xdr:cNvSpPr>
          <a:spLocks noChangeArrowheads="1"/>
        </xdr:cNvSpPr>
      </xdr:nvSpPr>
      <xdr:spPr bwMode="auto">
        <a:xfrm>
          <a:off x="6867525" y="104775"/>
          <a:ext cx="1581150" cy="285750"/>
        </a:xfrm>
        <a:prstGeom prst="leftArrow">
          <a:avLst>
            <a:gd name="adj1" fmla="val 50000"/>
            <a:gd name="adj2" fmla="val 138333"/>
          </a:avLst>
        </a:prstGeom>
        <a:solidFill>
          <a:srgbClr val="3366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facebook.com/groups/daotaothuchanh" TargetMode="External"/><Relationship Id="rId1" Type="http://schemas.openxmlformats.org/officeDocument/2006/relationships/hyperlink" Target="http://www.bluesofts.net/Products/AddIns/A-Tools/Index.ht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indexed="12"/>
  </sheetPr>
  <dimension ref="B2:N19"/>
  <sheetViews>
    <sheetView showGridLines="0" workbookViewId="0">
      <selection activeCell="C13" sqref="C13"/>
    </sheetView>
  </sheetViews>
  <sheetFormatPr defaultRowHeight="16.5"/>
  <cols>
    <col min="1" max="1" width="3" style="44" customWidth="1"/>
    <col min="2" max="2" width="20.83203125" style="44" customWidth="1"/>
    <col min="3" max="3" width="23.1640625" style="44" customWidth="1"/>
    <col min="4" max="7" width="9.33203125" style="44"/>
    <col min="8" max="8" width="16.5" style="44" bestFit="1" customWidth="1"/>
    <col min="9" max="9" width="25.6640625" style="44" bestFit="1" customWidth="1"/>
    <col min="10" max="10" width="22" style="44" bestFit="1" customWidth="1"/>
    <col min="11" max="11" width="9.33203125" style="44"/>
    <col min="12" max="12" width="22" style="44" customWidth="1"/>
    <col min="13" max="13" width="19.33203125" style="44" customWidth="1"/>
    <col min="14" max="14" width="17" style="55" customWidth="1"/>
    <col min="15" max="15" width="17.83203125" style="44" customWidth="1"/>
    <col min="16" max="16" width="16.83203125" style="44" customWidth="1"/>
    <col min="17" max="17" width="25.6640625" style="44" bestFit="1" customWidth="1"/>
    <col min="18" max="18" width="22" style="44" bestFit="1" customWidth="1"/>
    <col min="19" max="16384" width="9.33203125" style="44"/>
  </cols>
  <sheetData>
    <row r="2" spans="2:11">
      <c r="B2" s="43" t="s">
        <v>82</v>
      </c>
    </row>
    <row r="3" spans="2:11">
      <c r="B3" s="44" t="s">
        <v>83</v>
      </c>
    </row>
    <row r="4" spans="2:11" ht="17.25" thickBot="1"/>
    <row r="5" spans="2:11" ht="17.25" thickBot="1">
      <c r="B5" s="64" t="s">
        <v>84</v>
      </c>
      <c r="C5" s="65"/>
    </row>
    <row r="6" spans="2:11">
      <c r="B6" s="45" t="s">
        <v>85</v>
      </c>
      <c r="C6" s="46">
        <v>38565</v>
      </c>
    </row>
    <row r="7" spans="2:11" ht="17.25" thickBot="1">
      <c r="B7" s="47" t="s">
        <v>86</v>
      </c>
      <c r="C7" s="48">
        <v>38595</v>
      </c>
    </row>
    <row r="8" spans="2:11">
      <c r="B8" s="49" t="s">
        <v>87</v>
      </c>
      <c r="C8" s="66">
        <f ca="1">TODAY()</f>
        <v>41977</v>
      </c>
      <c r="D8" s="66"/>
      <c r="E8" s="66"/>
      <c r="F8" s="66"/>
    </row>
    <row r="10" spans="2:11" ht="47.25" customHeight="1">
      <c r="B10" s="67" t="s">
        <v>88</v>
      </c>
      <c r="C10" s="67"/>
      <c r="D10" s="67"/>
      <c r="E10" s="67"/>
      <c r="F10" s="67"/>
      <c r="G10" s="67"/>
      <c r="H10" s="67"/>
      <c r="I10" s="67"/>
      <c r="J10" s="67"/>
      <c r="K10" s="67"/>
    </row>
    <row r="12" spans="2:11">
      <c r="B12" s="50" t="s">
        <v>89</v>
      </c>
      <c r="C12" s="51" t="s">
        <v>126</v>
      </c>
      <c r="D12" s="52"/>
      <c r="E12" s="52"/>
      <c r="F12" s="52"/>
      <c r="G12" s="52"/>
      <c r="H12" s="53"/>
    </row>
    <row r="13" spans="2:11">
      <c r="B13" s="50" t="s">
        <v>90</v>
      </c>
      <c r="C13" s="51" t="s">
        <v>125</v>
      </c>
      <c r="D13" s="52"/>
      <c r="E13" s="52"/>
      <c r="F13" s="52"/>
      <c r="G13" s="52"/>
      <c r="H13" s="53"/>
    </row>
    <row r="14" spans="2:11">
      <c r="B14" s="50" t="s">
        <v>91</v>
      </c>
      <c r="C14" s="54" t="s">
        <v>66</v>
      </c>
      <c r="D14" s="52"/>
      <c r="E14" s="52"/>
      <c r="F14" s="52"/>
      <c r="G14" s="52"/>
      <c r="H14" s="53"/>
    </row>
    <row r="15" spans="2:11" ht="18" customHeight="1">
      <c r="B15" s="50"/>
      <c r="C15" s="51"/>
      <c r="D15" s="52"/>
      <c r="E15" s="52"/>
      <c r="F15" s="52"/>
      <c r="G15" s="52"/>
      <c r="H15" s="53"/>
    </row>
    <row r="16" spans="2:11">
      <c r="B16" s="50" t="s">
        <v>92</v>
      </c>
      <c r="C16" s="51" t="s">
        <v>93</v>
      </c>
      <c r="D16" s="52"/>
      <c r="E16" s="52"/>
      <c r="F16" s="52"/>
      <c r="G16" s="52"/>
      <c r="H16" s="53"/>
    </row>
    <row r="17" spans="2:8">
      <c r="B17" s="50" t="s">
        <v>78</v>
      </c>
      <c r="C17" s="51" t="s">
        <v>94</v>
      </c>
      <c r="D17" s="52"/>
      <c r="E17" s="52"/>
      <c r="F17" s="52"/>
      <c r="G17" s="52"/>
      <c r="H17" s="53"/>
    </row>
    <row r="18" spans="2:8">
      <c r="B18" s="50" t="s">
        <v>95</v>
      </c>
      <c r="C18" s="51" t="s">
        <v>96</v>
      </c>
      <c r="D18" s="52"/>
      <c r="E18" s="52"/>
      <c r="F18" s="52"/>
      <c r="G18" s="52"/>
      <c r="H18" s="53"/>
    </row>
    <row r="19" spans="2:8">
      <c r="B19" s="50" t="s">
        <v>97</v>
      </c>
      <c r="C19" s="51" t="s">
        <v>98</v>
      </c>
      <c r="D19" s="52"/>
      <c r="E19" s="52"/>
      <c r="F19" s="52"/>
      <c r="G19" s="52"/>
      <c r="H19" s="53"/>
    </row>
  </sheetData>
  <mergeCells count="3">
    <mergeCell ref="B5:C5"/>
    <mergeCell ref="C8:F8"/>
    <mergeCell ref="B10:K10"/>
  </mergeCells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/>
  <dimension ref="B1:N37"/>
  <sheetViews>
    <sheetView showGridLines="0" tabSelected="1" zoomScale="90" zoomScaleNormal="90" workbookViewId="0">
      <selection activeCell="C12" sqref="C12"/>
    </sheetView>
  </sheetViews>
  <sheetFormatPr defaultRowHeight="12.75"/>
  <cols>
    <col min="1" max="1" width="1.33203125" style="12" customWidth="1"/>
    <col min="2" max="2" width="6.6640625" style="12" customWidth="1"/>
    <col min="3" max="3" width="10" style="12" customWidth="1"/>
    <col min="4" max="4" width="36.1640625" style="12" customWidth="1"/>
    <col min="5" max="5" width="8.33203125" style="12" customWidth="1"/>
    <col min="6" max="6" width="8.83203125" style="12" customWidth="1"/>
    <col min="7" max="7" width="19.5" style="12" customWidth="1"/>
    <col min="8" max="8" width="14.1640625" style="12" customWidth="1"/>
    <col min="9" max="9" width="19.5" style="12" customWidth="1"/>
    <col min="10" max="10" width="8.83203125" style="12" customWidth="1"/>
    <col min="11" max="11" width="19.5" style="12" customWidth="1"/>
    <col min="12" max="12" width="8.83203125" style="12" customWidth="1"/>
    <col min="13" max="13" width="19.5" style="12" customWidth="1"/>
    <col min="14" max="16384" width="9.33203125" style="12"/>
  </cols>
  <sheetData>
    <row r="1" spans="2:14" ht="19.5" customHeight="1">
      <c r="B1" s="8" t="str">
        <f>CTY_TEN</f>
        <v>ĐÀO TẠO THỰC HÀNH BLUESOFTS</v>
      </c>
      <c r="C1" s="9"/>
      <c r="D1" s="10"/>
      <c r="E1" s="11"/>
      <c r="K1" s="68" t="s">
        <v>61</v>
      </c>
      <c r="L1" s="68"/>
      <c r="M1" s="68"/>
    </row>
    <row r="2" spans="2:14" ht="15">
      <c r="B2" s="13" t="str">
        <f>CTY_DIACHI</f>
        <v>P1012 - Tầng 10 - CT1A DN2 - Đường Hàm Nghi - KĐT Mỹ Đình 2 - Từ Liêm - Hà Nội</v>
      </c>
      <c r="C2" s="9"/>
      <c r="D2" s="10"/>
      <c r="E2" s="11"/>
      <c r="K2" s="69" t="s">
        <v>62</v>
      </c>
      <c r="L2" s="69"/>
      <c r="M2" s="69"/>
    </row>
    <row r="3" spans="2:14" ht="15">
      <c r="B3" s="9" t="str">
        <f>CTY_MST</f>
        <v/>
      </c>
      <c r="C3" s="14"/>
      <c r="D3" s="10"/>
      <c r="E3" s="11"/>
      <c r="K3" s="69" t="s">
        <v>63</v>
      </c>
      <c r="L3" s="69"/>
      <c r="M3" s="69"/>
    </row>
    <row r="4" spans="2:14" ht="15">
      <c r="B4" s="9"/>
      <c r="C4" s="14"/>
      <c r="D4" s="10"/>
      <c r="E4" s="11"/>
      <c r="F4" s="15"/>
      <c r="G4" s="15"/>
      <c r="H4" s="15"/>
      <c r="I4" s="15"/>
    </row>
    <row r="5" spans="2:14" ht="18.75">
      <c r="B5" s="70" t="s">
        <v>64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2:14" ht="13.5" customHeight="1">
      <c r="B6" s="71" t="str">
        <f>"Từ ngày " &amp; TEXT(NGAY1,"dd/mm/yy") &amp; " đến " &amp; TEXT(NGAY2,"dd/mm/yy")</f>
        <v>Từ ngày 01/08/05 đến 31/08/05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2:14" ht="15">
      <c r="B7" s="16"/>
      <c r="C7" s="17"/>
      <c r="D7" s="17"/>
      <c r="E7" s="17"/>
      <c r="F7" s="17" t="s">
        <v>65</v>
      </c>
      <c r="G7" s="18" t="s">
        <v>17</v>
      </c>
      <c r="H7" s="17"/>
      <c r="I7" s="17"/>
    </row>
    <row r="8" spans="2:14" ht="15">
      <c r="B8" s="16"/>
      <c r="C8" s="17"/>
      <c r="D8" s="19"/>
      <c r="E8" s="19"/>
      <c r="F8" s="19"/>
      <c r="G8" s="19"/>
      <c r="H8" s="17"/>
      <c r="I8" s="17"/>
    </row>
    <row r="9" spans="2:14" ht="18.75">
      <c r="B9" s="91" t="s">
        <v>123</v>
      </c>
      <c r="C9" s="91"/>
      <c r="D9" s="91"/>
      <c r="E9" s="91"/>
      <c r="F9" s="91"/>
      <c r="G9" s="20" t="s">
        <v>66</v>
      </c>
      <c r="H9" s="17"/>
      <c r="M9" s="92" t="s">
        <v>124</v>
      </c>
    </row>
    <row r="10" spans="2:14" ht="14.25">
      <c r="B10" s="74" t="s">
        <v>67</v>
      </c>
      <c r="C10" s="74" t="s">
        <v>68</v>
      </c>
      <c r="D10" s="74" t="s">
        <v>69</v>
      </c>
      <c r="E10" s="74" t="s">
        <v>70</v>
      </c>
      <c r="F10" s="72" t="s">
        <v>71</v>
      </c>
      <c r="G10" s="72"/>
      <c r="H10" s="72" t="s">
        <v>72</v>
      </c>
      <c r="I10" s="72"/>
      <c r="J10" s="72" t="s">
        <v>73</v>
      </c>
      <c r="K10" s="72"/>
      <c r="L10" s="72" t="s">
        <v>74</v>
      </c>
      <c r="M10" s="72"/>
    </row>
    <row r="11" spans="2:14" ht="15.75">
      <c r="B11" s="75"/>
      <c r="C11" s="75"/>
      <c r="D11" s="75"/>
      <c r="E11" s="75"/>
      <c r="F11" s="21" t="s">
        <v>10</v>
      </c>
      <c r="G11" s="22" t="s">
        <v>75</v>
      </c>
      <c r="H11" s="21" t="s">
        <v>10</v>
      </c>
      <c r="I11" s="22" t="s">
        <v>75</v>
      </c>
      <c r="J11" s="21" t="s">
        <v>10</v>
      </c>
      <c r="K11" s="22" t="s">
        <v>75</v>
      </c>
      <c r="L11" s="21" t="s">
        <v>10</v>
      </c>
      <c r="M11" s="22" t="s">
        <v>75</v>
      </c>
      <c r="N11" s="23"/>
    </row>
    <row r="12" spans="2:14" ht="15.75">
      <c r="B12" s="84">
        <v>1</v>
      </c>
      <c r="C12" s="84" t="s">
        <v>18</v>
      </c>
      <c r="D12" s="85" t="str">
        <f>VLOOKUP($C12,DMVLSPHH!$A$4:$D$15,2,0)</f>
        <v>Máy tính ĐNA L1</v>
      </c>
      <c r="E12" s="84" t="str">
        <f>VLOOKUP($C12,DMVLSPHH!$A$4:$D$15,3,0)</f>
        <v>Chiếc</v>
      </c>
      <c r="F12" s="84">
        <f t="array" ref="F12">SUM(IF(KHO!$G$4:$G$68=$C12,
IF(KHO!$J$4:$J$68="N",
IF(KHO!$B$4:$B$68&lt;NGAY1,KHO!$H$4:$H$68,0),0),0))-
SUM(IF(KHO!$G$4:$G$68=$C12,
IF(KHO!$J$4:$J$68="X",
IF(KHO!$B$4:$B$68&lt;NGAY1,KHO!$H$4:$H$68,0),0),0))</f>
        <v>1</v>
      </c>
      <c r="G12" s="89">
        <f t="array" ref="G12">SUM(IF(KHO!$G$4:$G$68=$C12,
IF(KHO!$J$4:$J$68="N",
IF(KHO!$B$4:$B$68&lt;NGAY1,KHO!$K$4:$K$68,0),0),0))-
SUM(IF(KHO!$G$4:$G$68=$C12,
IF(KHO!$J$4:$J$68="X",
IF(KHO!$B$4:$B$68&lt;NGAY1,KHO!$K$4:$K$68,0),0),0))</f>
        <v>19200000</v>
      </c>
      <c r="H12" s="84">
        <f t="array" ref="H12">SUM(IF(KHO!$G$4:$G$68=$C12,
IF(KHO!$J$4:$J$68="N",
IF(KHO!$B$4:$B$68&gt;=NGAY1,
IF(KHO!$B$4:$B$68&lt;=NGAY2,
KHO!$H$4:$H$68,0),0),0),0))</f>
        <v>12</v>
      </c>
      <c r="I12" s="89">
        <f t="array" ref="I12">SUM(IF(KHO!$G$4:$G$68=$C12,
IF(KHO!$J$4:$J$68="N",
IF(KHO!$B$4:$B$68&gt;=NGAY1,
IF(KHO!$B$4:$B$68&lt;=NGAY2,
KHO!$K$4:$K$68,0),0),0),0))</f>
        <v>59900000</v>
      </c>
      <c r="J12" s="84">
        <f t="array" ref="J12">SUM(IF(KHO!$G$4:$G$68=$C12,
IF(KHO!$J$4:$J$68="X",
IF(KHO!$B$4:$B$68&gt;=NGAY1,
IF(KHO!$B$4:$B$68&lt;=NGAY2,
KHO!$H$4:$H$68,0),0),0),0))</f>
        <v>10</v>
      </c>
      <c r="K12" s="89">
        <f t="array" ref="K12">SUM(IF(KHO!$G$4:$G$68=$C12,
IF(KHO!$J$4:$J$68="X",
IF(KHO!$B$4:$B$68&gt;=NGAY1,
IF(KHO!$B$4:$B$68&lt;=NGAY2,
KHO!$K$4:$K$68,0),0),0),0))</f>
        <v>49435714.289999999</v>
      </c>
      <c r="L12" s="84">
        <f>F12+H12-J12</f>
        <v>3</v>
      </c>
      <c r="M12" s="89">
        <f>G12+I12-K12</f>
        <v>29664285.710000001</v>
      </c>
      <c r="N12" s="23"/>
    </row>
    <row r="13" spans="2:14" ht="15.75">
      <c r="B13" s="86">
        <v>2</v>
      </c>
      <c r="C13" s="86" t="s">
        <v>21</v>
      </c>
      <c r="D13" s="87" t="str">
        <f>VLOOKUP($C13,DMVLSPHH!$A$4:$D$15,2,0)</f>
        <v>Máy tính ĐNA L2</v>
      </c>
      <c r="E13" s="86" t="str">
        <f>VLOOKUP($C13,DMVLSPHH!$A$4:$D$15,3,0)</f>
        <v>Chiếc</v>
      </c>
      <c r="F13" s="86">
        <f t="array" ref="F13">SUM(IF(KHO!$G$4:$G$68=$C13,
IF(KHO!$J$4:$J$68="N",
IF(KHO!$B$4:$B$68&lt;NGAY1,KHO!$H$4:$H$68,0),0),0))-
SUM(IF(KHO!$G$4:$G$68=$C13,
IF(KHO!$J$4:$J$68="X",
IF(KHO!$B$4:$B$68&lt;NGAY1,KHO!$H$4:$H$68,0),0),0))</f>
        <v>2</v>
      </c>
      <c r="G13" s="90">
        <f t="array" ref="G13">SUM(IF(KHO!$G$4:$G$68=$C13,
IF(KHO!$J$4:$J$68="N",
IF(KHO!$B$4:$B$68&lt;NGAY1,KHO!$K$4:$K$68,0),0),0))-
SUM(IF(KHO!$G$4:$G$68=$C13,
IF(KHO!$J$4:$J$68="X",
IF(KHO!$B$4:$B$68&lt;NGAY1,KHO!$K$4:$K$68,0),0),0))</f>
        <v>27000000</v>
      </c>
      <c r="H13" s="86">
        <f t="array" ref="H13">SUM(IF(KHO!$G$4:$G$68=$C13,
IF(KHO!$J$4:$J$68="N",
IF(KHO!$B$4:$B$68&gt;=NGAY1,
IF(KHO!$B$4:$B$68&lt;=NGAY2,
KHO!$H$4:$H$68,0),0),0),0))</f>
        <v>23</v>
      </c>
      <c r="I13" s="90">
        <f t="array" ref="I13">SUM(IF(KHO!$G$4:$G$68=$C13,
IF(KHO!$J$4:$J$68="N",
IF(KHO!$B$4:$B$68&gt;=NGAY1,
IF(KHO!$B$4:$B$68&lt;=NGAY2,
KHO!$K$4:$K$68,0),0),0),0))</f>
        <v>109364102.56</v>
      </c>
      <c r="J13" s="86">
        <f t="array" ref="J13">SUM(IF(KHO!$G$4:$G$68=$C13,
IF(KHO!$J$4:$J$68="X",
IF(KHO!$B$4:$B$68&gt;=NGAY1,
IF(KHO!$B$4:$B$68&lt;=NGAY2,
KHO!$H$4:$H$68,0),0),0),0))</f>
        <v>19</v>
      </c>
      <c r="K13" s="90">
        <f t="array" ref="K13">SUM(IF(KHO!$G$4:$G$68=$C13,
IF(KHO!$J$4:$J$68="X",
IF(KHO!$B$4:$B$68&gt;=NGAY1,
IF(KHO!$B$4:$B$68&lt;=NGAY2,
KHO!$K$4:$K$68,0),0),0),0))</f>
        <v>89725641</v>
      </c>
      <c r="L13" s="86">
        <f t="shared" ref="L13:L22" si="0">F13+H13-J13</f>
        <v>6</v>
      </c>
      <c r="M13" s="90">
        <f t="shared" ref="M13:M22" si="1">G13+I13-K13</f>
        <v>46638461.560000002</v>
      </c>
      <c r="N13" s="23"/>
    </row>
    <row r="14" spans="2:14" ht="15.75">
      <c r="B14" s="86">
        <v>3</v>
      </c>
      <c r="C14" s="86" t="s">
        <v>23</v>
      </c>
      <c r="D14" s="87" t="str">
        <f>VLOOKUP($C14,DMVLSPHH!$A$4:$D$15,2,0)</f>
        <v>Máy in HP 1200</v>
      </c>
      <c r="E14" s="86" t="str">
        <f>VLOOKUP($C14,DMVLSPHH!$A$4:$D$15,3,0)</f>
        <v>Chiếc</v>
      </c>
      <c r="F14" s="86">
        <f t="array" ref="F14">SUM(IF(KHO!$G$4:$G$68=$C14,
IF(KHO!$J$4:$J$68="N",
IF(KHO!$B$4:$B$68&lt;NGAY1,KHO!$H$4:$H$68,0),0),0))-
SUM(IF(KHO!$G$4:$G$68=$C14,
IF(KHO!$J$4:$J$68="X",
IF(KHO!$B$4:$B$68&lt;NGAY1,KHO!$H$4:$H$68,0),0),0))</f>
        <v>3</v>
      </c>
      <c r="G14" s="90">
        <f t="array" ref="G14">SUM(IF(KHO!$G$4:$G$68=$C14,
IF(KHO!$J$4:$J$68="N",
IF(KHO!$B$4:$B$68&lt;NGAY1,KHO!$K$4:$K$68,0),0),0))-
SUM(IF(KHO!$G$4:$G$68=$C14,
IF(KHO!$J$4:$J$68="X",
IF(KHO!$B$4:$B$68&lt;NGAY1,KHO!$K$4:$K$68,0),0),0))</f>
        <v>16800000</v>
      </c>
      <c r="H14" s="86">
        <f t="array" ref="H14">SUM(IF(KHO!$G$4:$G$68=$C14,
IF(KHO!$J$4:$J$68="N",
IF(KHO!$B$4:$B$68&gt;=NGAY1,
IF(KHO!$B$4:$B$68&lt;=NGAY2,
KHO!$H$4:$H$68,0),0),0),0))</f>
        <v>13</v>
      </c>
      <c r="I14" s="90">
        <f t="array" ref="I14">SUM(IF(KHO!$G$4:$G$68=$C14,
IF(KHO!$J$4:$J$68="N",
IF(KHO!$B$4:$B$68&gt;=NGAY1,
IF(KHO!$B$4:$B$68&lt;=NGAY2,
KHO!$K$4:$K$68,0),0),0),0))</f>
        <v>38400000</v>
      </c>
      <c r="J14" s="86">
        <f t="array" ref="J14">SUM(IF(KHO!$G$4:$G$68=$C14,
IF(KHO!$J$4:$J$68="X",
IF(KHO!$B$4:$B$68&gt;=NGAY1,
IF(KHO!$B$4:$B$68&lt;=NGAY2,
KHO!$H$4:$H$68,0),0),0),0))</f>
        <v>7</v>
      </c>
      <c r="K14" s="90">
        <f t="array" ref="K14">SUM(IF(KHO!$G$4:$G$68=$C14,
IF(KHO!$J$4:$J$68="X",
IF(KHO!$B$4:$B$68&gt;=NGAY1,
IF(KHO!$B$4:$B$68&lt;=NGAY2,
KHO!$K$4:$K$68,0),0),0),0))</f>
        <v>20200000</v>
      </c>
      <c r="L14" s="86">
        <f t="shared" si="0"/>
        <v>9</v>
      </c>
      <c r="M14" s="90">
        <f t="shared" si="1"/>
        <v>35000000</v>
      </c>
      <c r="N14" s="23"/>
    </row>
    <row r="15" spans="2:14" ht="15.75">
      <c r="B15" s="86">
        <v>4</v>
      </c>
      <c r="C15" s="86" t="s">
        <v>24</v>
      </c>
      <c r="D15" s="87" t="str">
        <f>VLOOKUP($C15,DMVLSPHH!$A$4:$D$15,2,0)</f>
        <v>Máy in HP 1300</v>
      </c>
      <c r="E15" s="86" t="str">
        <f>VLOOKUP($C15,DMVLSPHH!$A$4:$D$15,3,0)</f>
        <v>Chiếc</v>
      </c>
      <c r="F15" s="86">
        <f t="array" ref="F15">SUM(IF(KHO!$G$4:$G$68=$C15,
IF(KHO!$J$4:$J$68="N",
IF(KHO!$B$4:$B$68&lt;NGAY1,KHO!$H$4:$H$68,0),0),0))-
SUM(IF(KHO!$G$4:$G$68=$C15,
IF(KHO!$J$4:$J$68="X",
IF(KHO!$B$4:$B$68&lt;NGAY1,KHO!$H$4:$H$68,0),0),0))</f>
        <v>3</v>
      </c>
      <c r="G15" s="90">
        <f t="array" ref="G15">SUM(IF(KHO!$G$4:$G$68=$C15,
IF(KHO!$J$4:$J$68="N",
IF(KHO!$B$4:$B$68&lt;NGAY1,KHO!$K$4:$K$68,0),0),0))-
SUM(IF(KHO!$G$4:$G$68=$C15,
IF(KHO!$J$4:$J$68="X",
IF(KHO!$B$4:$B$68&lt;NGAY1,KHO!$K$4:$K$68,0),0),0))</f>
        <v>12600000</v>
      </c>
      <c r="H15" s="86">
        <f t="array" ref="H15">SUM(IF(KHO!$G$4:$G$68=$C15,
IF(KHO!$J$4:$J$68="N",
IF(KHO!$B$4:$B$68&gt;=NGAY1,
IF(KHO!$B$4:$B$68&lt;=NGAY2,
KHO!$H$4:$H$68,0),0),0),0))</f>
        <v>11</v>
      </c>
      <c r="I15" s="90">
        <f t="array" ref="I15">SUM(IF(KHO!$G$4:$G$68=$C15,
IF(KHO!$J$4:$J$68="N",
IF(KHO!$B$4:$B$68&gt;=NGAY1,
IF(KHO!$B$4:$B$68&lt;=NGAY2,
KHO!$K$4:$K$68,0),0),0),0))</f>
        <v>49500000</v>
      </c>
      <c r="J15" s="86">
        <f t="array" ref="J15">SUM(IF(KHO!$G$4:$G$68=$C15,
IF(KHO!$J$4:$J$68="X",
IF(KHO!$B$4:$B$68&gt;=NGAY1,
IF(KHO!$B$4:$B$68&lt;=NGAY2,
KHO!$H$4:$H$68,0),0),0),0))</f>
        <v>9</v>
      </c>
      <c r="K15" s="90">
        <f t="array" ref="K15">SUM(IF(KHO!$G$4:$G$68=$C15,
IF(KHO!$J$4:$J$68="X",
IF(KHO!$B$4:$B$68&gt;=NGAY1,
IF(KHO!$B$4:$B$68&lt;=NGAY2,
KHO!$K$4:$K$68,0),0),0),0))</f>
        <v>39651428.57</v>
      </c>
      <c r="L15" s="86">
        <f t="shared" si="0"/>
        <v>5</v>
      </c>
      <c r="M15" s="90">
        <f t="shared" si="1"/>
        <v>22448571.43</v>
      </c>
      <c r="N15" s="23"/>
    </row>
    <row r="16" spans="2:14" ht="15.75">
      <c r="B16" s="86">
        <v>5</v>
      </c>
      <c r="C16" s="86" t="s">
        <v>45</v>
      </c>
      <c r="D16" s="87" t="str">
        <f>VLOOKUP($C16,DMVLSPHH!$A$4:$D$15,2,0)</f>
        <v>Dầu A</v>
      </c>
      <c r="E16" s="86" t="str">
        <f>VLOOKUP($C16,DMVLSPHH!$A$4:$D$15,3,0)</f>
        <v>Chai</v>
      </c>
      <c r="F16" s="86">
        <f t="array" ref="F16">SUM(IF(KHO!$G$4:$G$68=$C16,
IF(KHO!$J$4:$J$68="N",
IF(KHO!$B$4:$B$68&lt;NGAY1,KHO!$H$4:$H$68,0),0),0))-
SUM(IF(KHO!$G$4:$G$68=$C16,
IF(KHO!$J$4:$J$68="X",
IF(KHO!$B$4:$B$68&lt;NGAY1,KHO!$H$4:$H$68,0),0),0))</f>
        <v>0</v>
      </c>
      <c r="G16" s="90">
        <f t="array" ref="G16">SUM(IF(KHO!$G$4:$G$68=$C16,
IF(KHO!$J$4:$J$68="N",
IF(KHO!$B$4:$B$68&lt;NGAY1,KHO!$K$4:$K$68,0),0),0))-
SUM(IF(KHO!$G$4:$G$68=$C16,
IF(KHO!$J$4:$J$68="X",
IF(KHO!$B$4:$B$68&lt;NGAY1,KHO!$K$4:$K$68,0),0),0))</f>
        <v>0</v>
      </c>
      <c r="H16" s="86">
        <f t="array" ref="H16">SUM(IF(KHO!$G$4:$G$68=$C16,
IF(KHO!$J$4:$J$68="N",
IF(KHO!$B$4:$B$68&gt;=NGAY1,
IF(KHO!$B$4:$B$68&lt;=NGAY2,
KHO!$H$4:$H$68,0),0),0),0))</f>
        <v>0</v>
      </c>
      <c r="I16" s="90">
        <f t="array" ref="I16">SUM(IF(KHO!$G$4:$G$68=$C16,
IF(KHO!$J$4:$J$68="N",
IF(KHO!$B$4:$B$68&gt;=NGAY1,
IF(KHO!$B$4:$B$68&lt;=NGAY2,
KHO!$K$4:$K$68,0),0),0),0))</f>
        <v>0</v>
      </c>
      <c r="J16" s="86">
        <f t="array" ref="J16">SUM(IF(KHO!$G$4:$G$68=$C16,
IF(KHO!$J$4:$J$68="X",
IF(KHO!$B$4:$B$68&gt;=NGAY1,
IF(KHO!$B$4:$B$68&lt;=NGAY2,
KHO!$H$4:$H$68,0),0),0),0))</f>
        <v>0</v>
      </c>
      <c r="K16" s="90">
        <f t="array" ref="K16">SUM(IF(KHO!$G$4:$G$68=$C16,
IF(KHO!$J$4:$J$68="X",
IF(KHO!$B$4:$B$68&gt;=NGAY1,
IF(KHO!$B$4:$B$68&lt;=NGAY2,
KHO!$K$4:$K$68,0),0),0),0))</f>
        <v>0</v>
      </c>
      <c r="L16" s="86">
        <f t="shared" si="0"/>
        <v>0</v>
      </c>
      <c r="M16" s="90">
        <f t="shared" si="1"/>
        <v>0</v>
      </c>
      <c r="N16" s="23"/>
    </row>
    <row r="17" spans="2:14" ht="15.75">
      <c r="B17" s="86">
        <v>6</v>
      </c>
      <c r="C17" s="86" t="s">
        <v>48</v>
      </c>
      <c r="D17" s="87" t="str">
        <f>VLOOKUP($C17,DMVLSPHH!$A$4:$D$15,2,0)</f>
        <v>Dầu B</v>
      </c>
      <c r="E17" s="86" t="str">
        <f>VLOOKUP($C17,DMVLSPHH!$A$4:$D$15,3,0)</f>
        <v>Chai</v>
      </c>
      <c r="F17" s="86">
        <f t="array" ref="F17">SUM(IF(KHO!$G$4:$G$68=$C17,
IF(KHO!$J$4:$J$68="N",
IF(KHO!$B$4:$B$68&lt;NGAY1,KHO!$H$4:$H$68,0),0),0))-
SUM(IF(KHO!$G$4:$G$68=$C17,
IF(KHO!$J$4:$J$68="X",
IF(KHO!$B$4:$B$68&lt;NGAY1,KHO!$H$4:$H$68,0),0),0))</f>
        <v>0</v>
      </c>
      <c r="G17" s="90">
        <f t="array" ref="G17">SUM(IF(KHO!$G$4:$G$68=$C17,
IF(KHO!$J$4:$J$68="N",
IF(KHO!$B$4:$B$68&lt;NGAY1,KHO!$K$4:$K$68,0),0),0))-
SUM(IF(KHO!$G$4:$G$68=$C17,
IF(KHO!$J$4:$J$68="X",
IF(KHO!$B$4:$B$68&lt;NGAY1,KHO!$K$4:$K$68,0),0),0))</f>
        <v>0</v>
      </c>
      <c r="H17" s="86">
        <f t="array" ref="H17">SUM(IF(KHO!$G$4:$G$68=$C17,
IF(KHO!$J$4:$J$68="N",
IF(KHO!$B$4:$B$68&gt;=NGAY1,
IF(KHO!$B$4:$B$68&lt;=NGAY2,
KHO!$H$4:$H$68,0),0),0),0))</f>
        <v>0</v>
      </c>
      <c r="I17" s="90">
        <f t="array" ref="I17">SUM(IF(KHO!$G$4:$G$68=$C17,
IF(KHO!$J$4:$J$68="N",
IF(KHO!$B$4:$B$68&gt;=NGAY1,
IF(KHO!$B$4:$B$68&lt;=NGAY2,
KHO!$K$4:$K$68,0),0),0),0))</f>
        <v>0</v>
      </c>
      <c r="J17" s="86">
        <f t="array" ref="J17">SUM(IF(KHO!$G$4:$G$68=$C17,
IF(KHO!$J$4:$J$68="X",
IF(KHO!$B$4:$B$68&gt;=NGAY1,
IF(KHO!$B$4:$B$68&lt;=NGAY2,
KHO!$H$4:$H$68,0),0),0),0))</f>
        <v>0</v>
      </c>
      <c r="K17" s="90">
        <f t="array" ref="K17">SUM(IF(KHO!$G$4:$G$68=$C17,
IF(KHO!$J$4:$J$68="X",
IF(KHO!$B$4:$B$68&gt;=NGAY1,
IF(KHO!$B$4:$B$68&lt;=NGAY2,
KHO!$K$4:$K$68,0),0),0),0))</f>
        <v>0</v>
      </c>
      <c r="L17" s="86">
        <f t="shared" si="0"/>
        <v>0</v>
      </c>
      <c r="M17" s="90">
        <f t="shared" si="1"/>
        <v>0</v>
      </c>
      <c r="N17" s="23"/>
    </row>
    <row r="18" spans="2:14" ht="15.75">
      <c r="B18" s="86">
        <v>7</v>
      </c>
      <c r="C18" s="86" t="s">
        <v>57</v>
      </c>
      <c r="D18" s="87" t="str">
        <f>VLOOKUP($C18,DMVLSPHH!$A$4:$D$15,2,0)</f>
        <v>Bò xào nướng</v>
      </c>
      <c r="E18" s="86" t="str">
        <f>VLOOKUP($C18,DMVLSPHH!$A$4:$D$15,3,0)</f>
        <v>Đĩa</v>
      </c>
      <c r="F18" s="86">
        <f t="array" ref="F18">SUM(IF(KHO!$G$4:$G$68=$C18,
IF(KHO!$J$4:$J$68="N",
IF(KHO!$B$4:$B$68&lt;NGAY1,KHO!$H$4:$H$68,0),0),0))-
SUM(IF(KHO!$G$4:$G$68=$C18,
IF(KHO!$J$4:$J$68="X",
IF(KHO!$B$4:$B$68&lt;NGAY1,KHO!$H$4:$H$68,0),0),0))</f>
        <v>0</v>
      </c>
      <c r="G18" s="90">
        <f t="array" ref="G18">SUM(IF(KHO!$G$4:$G$68=$C18,
IF(KHO!$J$4:$J$68="N",
IF(KHO!$B$4:$B$68&lt;NGAY1,KHO!$K$4:$K$68,0),0),0))-
SUM(IF(KHO!$G$4:$G$68=$C18,
IF(KHO!$J$4:$J$68="X",
IF(KHO!$B$4:$B$68&lt;NGAY1,KHO!$K$4:$K$68,0),0),0))</f>
        <v>0</v>
      </c>
      <c r="H18" s="86">
        <f t="array" ref="H18">SUM(IF(KHO!$G$4:$G$68=$C18,
IF(KHO!$J$4:$J$68="N",
IF(KHO!$B$4:$B$68&gt;=NGAY1,
IF(KHO!$B$4:$B$68&lt;=NGAY2,
KHO!$H$4:$H$68,0),0),0),0))</f>
        <v>0</v>
      </c>
      <c r="I18" s="90">
        <f t="array" ref="I18">SUM(IF(KHO!$G$4:$G$68=$C18,
IF(KHO!$J$4:$J$68="N",
IF(KHO!$B$4:$B$68&gt;=NGAY1,
IF(KHO!$B$4:$B$68&lt;=NGAY2,
KHO!$K$4:$K$68,0),0),0),0))</f>
        <v>0</v>
      </c>
      <c r="J18" s="86">
        <f t="array" ref="J18">SUM(IF(KHO!$G$4:$G$68=$C18,
IF(KHO!$J$4:$J$68="X",
IF(KHO!$B$4:$B$68&gt;=NGAY1,
IF(KHO!$B$4:$B$68&lt;=NGAY2,
KHO!$H$4:$H$68,0),0),0),0))</f>
        <v>0</v>
      </c>
      <c r="K18" s="90">
        <f t="array" ref="K18">SUM(IF(KHO!$G$4:$G$68=$C18,
IF(KHO!$J$4:$J$68="X",
IF(KHO!$B$4:$B$68&gt;=NGAY1,
IF(KHO!$B$4:$B$68&lt;=NGAY2,
KHO!$K$4:$K$68,0),0),0),0))</f>
        <v>0</v>
      </c>
      <c r="L18" s="86">
        <f t="shared" si="0"/>
        <v>0</v>
      </c>
      <c r="M18" s="90">
        <f t="shared" si="1"/>
        <v>0</v>
      </c>
      <c r="N18" s="23"/>
    </row>
    <row r="19" spans="2:14" ht="15.75">
      <c r="B19" s="86">
        <v>8</v>
      </c>
      <c r="C19" s="86" t="s">
        <v>58</v>
      </c>
      <c r="D19" s="87" t="str">
        <f>VLOOKUP($C19,DMVLSPHH!$A$4:$D$15,2,0)</f>
        <v>Lẩu bò</v>
      </c>
      <c r="E19" s="86" t="str">
        <f>VLOOKUP($C19,DMVLSPHH!$A$4:$D$15,3,0)</f>
        <v>Nồi</v>
      </c>
      <c r="F19" s="86">
        <f t="array" ref="F19">SUM(IF(KHO!$G$4:$G$68=$C19,
IF(KHO!$J$4:$J$68="N",
IF(KHO!$B$4:$B$68&lt;NGAY1,KHO!$H$4:$H$68,0),0),0))-
SUM(IF(KHO!$G$4:$G$68=$C19,
IF(KHO!$J$4:$J$68="X",
IF(KHO!$B$4:$B$68&lt;NGAY1,KHO!$H$4:$H$68,0),0),0))</f>
        <v>0</v>
      </c>
      <c r="G19" s="90">
        <f t="array" ref="G19">SUM(IF(KHO!$G$4:$G$68=$C19,
IF(KHO!$J$4:$J$68="N",
IF(KHO!$B$4:$B$68&lt;NGAY1,KHO!$K$4:$K$68,0),0),0))-
SUM(IF(KHO!$G$4:$G$68=$C19,
IF(KHO!$J$4:$J$68="X",
IF(KHO!$B$4:$B$68&lt;NGAY1,KHO!$K$4:$K$68,0),0),0))</f>
        <v>0</v>
      </c>
      <c r="H19" s="86">
        <f t="array" ref="H19">SUM(IF(KHO!$G$4:$G$68=$C19,
IF(KHO!$J$4:$J$68="N",
IF(KHO!$B$4:$B$68&gt;=NGAY1,
IF(KHO!$B$4:$B$68&lt;=NGAY2,
KHO!$H$4:$H$68,0),0),0),0))</f>
        <v>0</v>
      </c>
      <c r="I19" s="90">
        <f t="array" ref="I19">SUM(IF(KHO!$G$4:$G$68=$C19,
IF(KHO!$J$4:$J$68="N",
IF(KHO!$B$4:$B$68&gt;=NGAY1,
IF(KHO!$B$4:$B$68&lt;=NGAY2,
KHO!$K$4:$K$68,0),0),0),0))</f>
        <v>0</v>
      </c>
      <c r="J19" s="86">
        <f t="array" ref="J19">SUM(IF(KHO!$G$4:$G$68=$C19,
IF(KHO!$J$4:$J$68="X",
IF(KHO!$B$4:$B$68&gt;=NGAY1,
IF(KHO!$B$4:$B$68&lt;=NGAY2,
KHO!$H$4:$H$68,0),0),0),0))</f>
        <v>0</v>
      </c>
      <c r="K19" s="90">
        <f t="array" ref="K19">SUM(IF(KHO!$G$4:$G$68=$C19,
IF(KHO!$J$4:$J$68="X",
IF(KHO!$B$4:$B$68&gt;=NGAY1,
IF(KHO!$B$4:$B$68&lt;=NGAY2,
KHO!$K$4:$K$68,0),0),0),0))</f>
        <v>0</v>
      </c>
      <c r="L19" s="86">
        <f t="shared" si="0"/>
        <v>0</v>
      </c>
      <c r="M19" s="90">
        <f t="shared" si="1"/>
        <v>0</v>
      </c>
      <c r="N19" s="23"/>
    </row>
    <row r="20" spans="2:14" ht="15.75">
      <c r="B20" s="86">
        <v>9</v>
      </c>
      <c r="C20" s="88" t="s">
        <v>59</v>
      </c>
      <c r="D20" s="87" t="str">
        <f>VLOOKUP($C20,DMVLSPHH!$A$4:$D$15,2,0)</f>
        <v>Bê</v>
      </c>
      <c r="E20" s="86" t="str">
        <f>VLOOKUP($C20,DMVLSPHH!$A$4:$D$15,3,0)</f>
        <v>Đĩa</v>
      </c>
      <c r="F20" s="86">
        <f t="array" ref="F20">SUM(IF(KHO!$G$4:$G$68=$C20,
IF(KHO!$J$4:$J$68="N",
IF(KHO!$B$4:$B$68&lt;NGAY1,KHO!$H$4:$H$68,0),0),0))-
SUM(IF(KHO!$G$4:$G$68=$C20,
IF(KHO!$J$4:$J$68="X",
IF(KHO!$B$4:$B$68&lt;NGAY1,KHO!$H$4:$H$68,0),0),0))</f>
        <v>0</v>
      </c>
      <c r="G20" s="90">
        <f t="array" ref="G20">SUM(IF(KHO!$G$4:$G$68=$C20,
IF(KHO!$J$4:$J$68="N",
IF(KHO!$B$4:$B$68&lt;NGAY1,KHO!$K$4:$K$68,0),0),0))-
SUM(IF(KHO!$G$4:$G$68=$C20,
IF(KHO!$J$4:$J$68="X",
IF(KHO!$B$4:$B$68&lt;NGAY1,KHO!$K$4:$K$68,0),0),0))</f>
        <v>0</v>
      </c>
      <c r="H20" s="86">
        <f t="array" ref="H20">SUM(IF(KHO!$G$4:$G$68=$C20,
IF(KHO!$J$4:$J$68="N",
IF(KHO!$B$4:$B$68&gt;=NGAY1,
IF(KHO!$B$4:$B$68&lt;=NGAY2,
KHO!$H$4:$H$68,0),0),0),0))</f>
        <v>0</v>
      </c>
      <c r="I20" s="90">
        <f t="array" ref="I20">SUM(IF(KHO!$G$4:$G$68=$C20,
IF(KHO!$J$4:$J$68="N",
IF(KHO!$B$4:$B$68&gt;=NGAY1,
IF(KHO!$B$4:$B$68&lt;=NGAY2,
KHO!$K$4:$K$68,0),0),0),0))</f>
        <v>0</v>
      </c>
      <c r="J20" s="86">
        <f t="array" ref="J20">SUM(IF(KHO!$G$4:$G$68=$C20,
IF(KHO!$J$4:$J$68="X",
IF(KHO!$B$4:$B$68&gt;=NGAY1,
IF(KHO!$B$4:$B$68&lt;=NGAY2,
KHO!$H$4:$H$68,0),0),0),0))</f>
        <v>0</v>
      </c>
      <c r="K20" s="90">
        <f t="array" ref="K20">SUM(IF(KHO!$G$4:$G$68=$C20,
IF(KHO!$J$4:$J$68="X",
IF(KHO!$B$4:$B$68&gt;=NGAY1,
IF(KHO!$B$4:$B$68&lt;=NGAY2,
KHO!$K$4:$K$68,0),0),0),0))</f>
        <v>0</v>
      </c>
      <c r="L20" s="86">
        <f t="shared" si="0"/>
        <v>0</v>
      </c>
      <c r="M20" s="90">
        <f t="shared" si="1"/>
        <v>0</v>
      </c>
      <c r="N20" s="23"/>
    </row>
    <row r="21" spans="2:14" ht="15.75">
      <c r="B21" s="86">
        <v>10</v>
      </c>
      <c r="C21" s="88" t="s">
        <v>60</v>
      </c>
      <c r="D21" s="87" t="str">
        <f>VLOOKUP($C21,DMVLSPHH!$A$4:$D$15,2,0)</f>
        <v>Bê tái chanh</v>
      </c>
      <c r="E21" s="86" t="str">
        <f>VLOOKUP($C21,DMVLSPHH!$A$4:$D$15,3,0)</f>
        <v>Đĩa</v>
      </c>
      <c r="F21" s="86">
        <f t="array" ref="F21">SUM(IF(KHO!$G$4:$G$68=$C21,
IF(KHO!$J$4:$J$68="N",
IF(KHO!$B$4:$B$68&lt;NGAY1,KHO!$H$4:$H$68,0),0),0))-
SUM(IF(KHO!$G$4:$G$68=$C21,
IF(KHO!$J$4:$J$68="X",
IF(KHO!$B$4:$B$68&lt;NGAY1,KHO!$H$4:$H$68,0),0),0))</f>
        <v>0</v>
      </c>
      <c r="G21" s="90">
        <f t="array" ref="G21">SUM(IF(KHO!$G$4:$G$68=$C21,
IF(KHO!$J$4:$J$68="N",
IF(KHO!$B$4:$B$68&lt;NGAY1,KHO!$K$4:$K$68,0),0),0))-
SUM(IF(KHO!$G$4:$G$68=$C21,
IF(KHO!$J$4:$J$68="X",
IF(KHO!$B$4:$B$68&lt;NGAY1,KHO!$K$4:$K$68,0),0),0))</f>
        <v>0</v>
      </c>
      <c r="H21" s="86">
        <f t="array" ref="H21">SUM(IF(KHO!$G$4:$G$68=$C21,
IF(KHO!$J$4:$J$68="N",
IF(KHO!$B$4:$B$68&gt;=NGAY1,
IF(KHO!$B$4:$B$68&lt;=NGAY2,
KHO!$H$4:$H$68,0),0),0),0))</f>
        <v>0</v>
      </c>
      <c r="I21" s="90">
        <f t="array" ref="I21">SUM(IF(KHO!$G$4:$G$68=$C21,
IF(KHO!$J$4:$J$68="N",
IF(KHO!$B$4:$B$68&gt;=NGAY1,
IF(KHO!$B$4:$B$68&lt;=NGAY2,
KHO!$K$4:$K$68,0),0),0),0))</f>
        <v>0</v>
      </c>
      <c r="J21" s="86">
        <f t="array" ref="J21">SUM(IF(KHO!$G$4:$G$68=$C21,
IF(KHO!$J$4:$J$68="X",
IF(KHO!$B$4:$B$68&gt;=NGAY1,
IF(KHO!$B$4:$B$68&lt;=NGAY2,
KHO!$H$4:$H$68,0),0),0),0))</f>
        <v>0</v>
      </c>
      <c r="K21" s="90">
        <f t="array" ref="K21">SUM(IF(KHO!$G$4:$G$68=$C21,
IF(KHO!$J$4:$J$68="X",
IF(KHO!$B$4:$B$68&gt;=NGAY1,
IF(KHO!$B$4:$B$68&lt;=NGAY2,
KHO!$K$4:$K$68,0),0),0),0))</f>
        <v>0</v>
      </c>
      <c r="L21" s="86">
        <f t="shared" si="0"/>
        <v>0</v>
      </c>
      <c r="M21" s="90">
        <f t="shared" si="1"/>
        <v>0</v>
      </c>
      <c r="N21" s="23"/>
    </row>
    <row r="22" spans="2:14" ht="15.75">
      <c r="B22" s="86">
        <v>11</v>
      </c>
      <c r="C22" s="88" t="s">
        <v>54</v>
      </c>
      <c r="D22" s="87" t="str">
        <f>VLOOKUP($C22,DMVLSPHH!$A$4:$D$15,2,0)</f>
        <v>Bò mông</v>
      </c>
      <c r="E22" s="86" t="str">
        <f>VLOOKUP($C22,DMVLSPHH!$A$4:$D$15,3,0)</f>
        <v>Kg</v>
      </c>
      <c r="F22" s="86">
        <f t="array" ref="F22">SUM(IF(KHO!$G$4:$G$68=$C22,
IF(KHO!$J$4:$J$68="N",
IF(KHO!$B$4:$B$68&lt;NGAY1,KHO!$H$4:$H$68,0),0),0))-
SUM(IF(KHO!$G$4:$G$68=$C22,
IF(KHO!$J$4:$J$68="X",
IF(KHO!$B$4:$B$68&lt;NGAY1,KHO!$H$4:$H$68,0),0),0))</f>
        <v>0</v>
      </c>
      <c r="G22" s="90">
        <f t="array" ref="G22">SUM(IF(KHO!$G$4:$G$68=$C22,
IF(KHO!$J$4:$J$68="N",
IF(KHO!$B$4:$B$68&lt;NGAY1,KHO!$K$4:$K$68,0),0),0))-
SUM(IF(KHO!$G$4:$G$68=$C22,
IF(KHO!$J$4:$J$68="X",
IF(KHO!$B$4:$B$68&lt;NGAY1,KHO!$K$4:$K$68,0),0),0))</f>
        <v>0</v>
      </c>
      <c r="H22" s="86">
        <f t="array" ref="H22">SUM(IF(KHO!$G$4:$G$68=$C22,
IF(KHO!$J$4:$J$68="N",
IF(KHO!$B$4:$B$68&gt;=NGAY1,
IF(KHO!$B$4:$B$68&lt;=NGAY2,
KHO!$H$4:$H$68,0),0),0),0))</f>
        <v>0</v>
      </c>
      <c r="I22" s="90">
        <f t="array" ref="I22">SUM(IF(KHO!$G$4:$G$68=$C22,
IF(KHO!$J$4:$J$68="N",
IF(KHO!$B$4:$B$68&gt;=NGAY1,
IF(KHO!$B$4:$B$68&lt;=NGAY2,
KHO!$K$4:$K$68,0),0),0),0))</f>
        <v>0</v>
      </c>
      <c r="J22" s="86">
        <f t="array" ref="J22">SUM(IF(KHO!$G$4:$G$68=$C22,
IF(KHO!$J$4:$J$68="X",
IF(KHO!$B$4:$B$68&gt;=NGAY1,
IF(KHO!$B$4:$B$68&lt;=NGAY2,
KHO!$H$4:$H$68,0),0),0),0))</f>
        <v>0</v>
      </c>
      <c r="K22" s="90">
        <f t="array" ref="K22">SUM(IF(KHO!$G$4:$G$68=$C22,
IF(KHO!$J$4:$J$68="X",
IF(KHO!$B$4:$B$68&gt;=NGAY1,
IF(KHO!$B$4:$B$68&lt;=NGAY2,
KHO!$K$4:$K$68,0),0),0),0))</f>
        <v>0</v>
      </c>
      <c r="L22" s="86">
        <f t="shared" si="0"/>
        <v>0</v>
      </c>
      <c r="M22" s="90">
        <f t="shared" si="1"/>
        <v>0</v>
      </c>
      <c r="N22" s="23"/>
    </row>
    <row r="23" spans="2:14" ht="15.75">
      <c r="B23" s="86">
        <v>12</v>
      </c>
      <c r="C23" s="88" t="s">
        <v>55</v>
      </c>
      <c r="D23" s="87" t="str">
        <f>VLOOKUP($C23,DMVLSPHH!$A$4:$D$15,2,0)</f>
        <v>Bê</v>
      </c>
      <c r="E23" s="86" t="str">
        <f>VLOOKUP($C23,DMVLSPHH!$A$4:$D$15,3,0)</f>
        <v>Kg</v>
      </c>
      <c r="F23" s="86">
        <f t="array" ref="F23">SUM(IF(KHO!$G$4:$G$68=$C23,
IF(KHO!$J$4:$J$68="N",
IF(KHO!$B$4:$B$68&lt;NGAY1,KHO!$H$4:$H$68,0),0),0))-
SUM(IF(KHO!$G$4:$G$68=$C23,
IF(KHO!$J$4:$J$68="X",
IF(KHO!$B$4:$B$68&lt;NGAY1,KHO!$H$4:$H$68,0),0),0))</f>
        <v>0</v>
      </c>
      <c r="G23" s="90">
        <f t="array" ref="G23">SUM(IF(KHO!$G$4:$G$68=$C23,
IF(KHO!$J$4:$J$68="N",
IF(KHO!$B$4:$B$68&lt;NGAY1,KHO!$K$4:$K$68,0),0),0))-
SUM(IF(KHO!$G$4:$G$68=$C23,
IF(KHO!$J$4:$J$68="X",
IF(KHO!$B$4:$B$68&lt;NGAY1,KHO!$K$4:$K$68,0),0),0))</f>
        <v>0</v>
      </c>
      <c r="H23" s="86">
        <f t="array" ref="H23">SUM(IF(KHO!$G$4:$G$68=$C23,
IF(KHO!$J$4:$J$68="N",
IF(KHO!$B$4:$B$68&gt;=NGAY1,
IF(KHO!$B$4:$B$68&lt;=NGAY2,
KHO!$H$4:$H$68,0),0),0),0))</f>
        <v>0</v>
      </c>
      <c r="I23" s="90">
        <f t="array" ref="I23">SUM(IF(KHO!$G$4:$G$68=$C23,
IF(KHO!$J$4:$J$68="N",
IF(KHO!$B$4:$B$68&gt;=NGAY1,
IF(KHO!$B$4:$B$68&lt;=NGAY2,
KHO!$K$4:$K$68,0),0),0),0))</f>
        <v>0</v>
      </c>
      <c r="J23" s="86">
        <f t="array" ref="J23">SUM(IF(KHO!$G$4:$G$68=$C23,
IF(KHO!$J$4:$J$68="X",
IF(KHO!$B$4:$B$68&gt;=NGAY1,
IF(KHO!$B$4:$B$68&lt;=NGAY2,
KHO!$H$4:$H$68,0),0),0),0))</f>
        <v>0</v>
      </c>
      <c r="K23" s="90">
        <f t="array" ref="K23">SUM(IF(KHO!$G$4:$G$68=$C23,
IF(KHO!$J$4:$J$68="X",
IF(KHO!$B$4:$B$68&gt;=NGAY1,
IF(KHO!$B$4:$B$68&lt;=NGAY2,
KHO!$K$4:$K$68,0),0),0),0))</f>
        <v>0</v>
      </c>
      <c r="L23" s="86">
        <f>F23+H23-J23</f>
        <v>0</v>
      </c>
      <c r="M23" s="90">
        <f>G23+I23-K23</f>
        <v>0</v>
      </c>
      <c r="N23" s="23"/>
    </row>
    <row r="24" spans="2:14" ht="1.5" customHeight="1">
      <c r="B24" s="24"/>
      <c r="C24" s="25"/>
      <c r="D24" s="25"/>
      <c r="E24" s="24"/>
      <c r="F24" s="24"/>
      <c r="G24" s="26"/>
      <c r="H24" s="24"/>
      <c r="I24" s="26"/>
      <c r="J24" s="24"/>
      <c r="K24" s="26"/>
      <c r="L24" s="24"/>
      <c r="M24" s="26"/>
    </row>
    <row r="25" spans="2:14" ht="15.75">
      <c r="B25" s="27"/>
      <c r="C25" s="28"/>
      <c r="D25" s="28" t="s">
        <v>76</v>
      </c>
      <c r="E25" s="27"/>
      <c r="F25" s="28"/>
      <c r="G25" s="29">
        <f>SUM(G12:G24)</f>
        <v>75600000</v>
      </c>
      <c r="H25" s="28"/>
      <c r="I25" s="29">
        <f>SUM(I12:I24)</f>
        <v>257164102.56</v>
      </c>
      <c r="J25" s="28"/>
      <c r="K25" s="29">
        <f>SUM(K12:K24)</f>
        <v>199012783.85999998</v>
      </c>
      <c r="L25" s="27"/>
      <c r="M25" s="29">
        <f>SUM(M12:M24)</f>
        <v>133751318.70000002</v>
      </c>
    </row>
    <row r="26" spans="2:14" ht="15">
      <c r="B26" s="17"/>
      <c r="C26" s="17"/>
      <c r="D26" s="17"/>
      <c r="E26" s="17"/>
      <c r="F26" s="17"/>
      <c r="G26" s="17"/>
      <c r="H26" s="17"/>
      <c r="I26" s="17"/>
    </row>
    <row r="27" spans="2:14" ht="15">
      <c r="B27" s="9"/>
      <c r="C27" s="30"/>
      <c r="D27" s="31"/>
      <c r="E27" s="30"/>
      <c r="F27" s="32"/>
      <c r="G27" s="33"/>
      <c r="H27" s="33"/>
      <c r="I27" s="33"/>
    </row>
    <row r="28" spans="2:14" ht="15">
      <c r="B28" s="34"/>
      <c r="C28" s="34"/>
      <c r="D28" s="34"/>
      <c r="E28" s="34"/>
      <c r="F28" s="34"/>
      <c r="K28" s="71">
        <f ca="1">NGAYBC</f>
        <v>41977</v>
      </c>
      <c r="L28" s="71"/>
      <c r="M28" s="71"/>
    </row>
    <row r="29" spans="2:14" ht="14.25">
      <c r="B29" s="73" t="s">
        <v>77</v>
      </c>
      <c r="C29" s="73"/>
      <c r="D29" s="73"/>
      <c r="G29" s="73" t="s">
        <v>78</v>
      </c>
      <c r="H29" s="73"/>
      <c r="K29" s="73" t="s">
        <v>79</v>
      </c>
      <c r="L29" s="73"/>
      <c r="M29" s="73"/>
    </row>
    <row r="30" spans="2:14" ht="15">
      <c r="B30" s="76" t="s">
        <v>80</v>
      </c>
      <c r="C30" s="77"/>
      <c r="D30" s="77"/>
      <c r="G30" s="76" t="s">
        <v>80</v>
      </c>
      <c r="H30" s="76"/>
      <c r="K30" s="76" t="s">
        <v>81</v>
      </c>
      <c r="L30" s="76"/>
      <c r="M30" s="76"/>
    </row>
    <row r="31" spans="2:14" ht="15">
      <c r="B31" s="34"/>
      <c r="C31" s="34"/>
      <c r="D31" s="34"/>
      <c r="G31" s="35"/>
      <c r="H31" s="35"/>
      <c r="K31" s="35"/>
      <c r="L31" s="34"/>
      <c r="M31" s="34"/>
    </row>
    <row r="32" spans="2:14" ht="15">
      <c r="B32" s="34"/>
      <c r="C32" s="34"/>
      <c r="D32" s="34"/>
      <c r="G32" s="35"/>
      <c r="H32" s="35"/>
      <c r="K32" s="35"/>
      <c r="L32" s="34"/>
      <c r="M32" s="36"/>
    </row>
    <row r="33" spans="2:13" ht="15">
      <c r="B33" s="34"/>
      <c r="C33" s="34"/>
      <c r="D33" s="34"/>
      <c r="G33" s="35"/>
      <c r="H33" s="35"/>
      <c r="K33" s="35"/>
      <c r="L33" s="34"/>
      <c r="M33" s="37"/>
    </row>
    <row r="34" spans="2:13" ht="15">
      <c r="B34" s="34"/>
      <c r="C34" s="34"/>
      <c r="D34" s="34"/>
      <c r="G34" s="34"/>
      <c r="H34" s="34"/>
      <c r="K34" s="34"/>
      <c r="L34" s="34"/>
      <c r="M34" s="38"/>
    </row>
    <row r="35" spans="2:13" ht="15">
      <c r="B35" s="34"/>
      <c r="C35" s="34"/>
      <c r="D35" s="34"/>
      <c r="G35" s="34"/>
      <c r="H35" s="34"/>
      <c r="K35" s="34"/>
      <c r="L35" s="34"/>
      <c r="M35" s="34"/>
    </row>
    <row r="36" spans="2:13" ht="15">
      <c r="B36" s="78" t="str">
        <f>KETOAN</f>
        <v>A-Tools Pro</v>
      </c>
      <c r="C36" s="79"/>
      <c r="D36" s="79"/>
      <c r="G36" s="80" t="str">
        <f>KETOANTRUONG</f>
        <v>Nguyễn Thị Tuyết</v>
      </c>
      <c r="H36" s="80"/>
      <c r="K36" s="73" t="str">
        <f>GIAMDOC</f>
        <v>Nguyễn Duy Tuân</v>
      </c>
      <c r="L36" s="73"/>
      <c r="M36" s="73"/>
    </row>
    <row r="37" spans="2:13" ht="15">
      <c r="B37" s="39"/>
      <c r="C37" s="40"/>
      <c r="D37" s="39"/>
      <c r="E37" s="41"/>
      <c r="F37" s="40"/>
      <c r="G37" s="42"/>
      <c r="H37" s="42"/>
      <c r="I37" s="42"/>
    </row>
  </sheetData>
  <mergeCells count="24">
    <mergeCell ref="B9:F9"/>
    <mergeCell ref="B30:D30"/>
    <mergeCell ref="G30:H30"/>
    <mergeCell ref="K30:M30"/>
    <mergeCell ref="B36:D36"/>
    <mergeCell ref="G36:H36"/>
    <mergeCell ref="K36:M36"/>
    <mergeCell ref="H10:I10"/>
    <mergeCell ref="J10:K10"/>
    <mergeCell ref="L10:M10"/>
    <mergeCell ref="K28:M28"/>
    <mergeCell ref="B29:D29"/>
    <mergeCell ref="G29:H29"/>
    <mergeCell ref="K29:M29"/>
    <mergeCell ref="B10:B11"/>
    <mergeCell ref="C10:C11"/>
    <mergeCell ref="D10:D11"/>
    <mergeCell ref="E10:E11"/>
    <mergeCell ref="F10:G10"/>
    <mergeCell ref="K1:M1"/>
    <mergeCell ref="K2:M2"/>
    <mergeCell ref="K3:M3"/>
    <mergeCell ref="B5:M5"/>
    <mergeCell ref="B6:M6"/>
  </mergeCells>
  <conditionalFormatting sqref="J24:J25 F12:F25 L12:L25 H12:H25">
    <cfRule type="cellIs" dxfId="5" priority="11" stopIfTrue="1" operator="equal">
      <formula>0</formula>
    </cfRule>
  </conditionalFormatting>
  <conditionalFormatting sqref="G12:G23">
    <cfRule type="cellIs" dxfId="4" priority="5" stopIfTrue="1" operator="equal">
      <formula>0</formula>
    </cfRule>
  </conditionalFormatting>
  <conditionalFormatting sqref="I12:I23">
    <cfRule type="cellIs" dxfId="3" priority="4" stopIfTrue="1" operator="equal">
      <formula>0</formula>
    </cfRule>
  </conditionalFormatting>
  <conditionalFormatting sqref="J12:J23">
    <cfRule type="cellIs" dxfId="2" priority="3" stopIfTrue="1" operator="equal">
      <formula>0</formula>
    </cfRule>
  </conditionalFormatting>
  <conditionalFormatting sqref="K12:K23">
    <cfRule type="cellIs" dxfId="1" priority="2" stopIfTrue="1" operator="equal">
      <formula>0</formula>
    </cfRule>
  </conditionalFormatting>
  <conditionalFormatting sqref="M12:M23">
    <cfRule type="cellIs" dxfId="0" priority="1" stopIfTrue="1" operator="equal">
      <formula>0</formula>
    </cfRule>
  </conditionalFormatting>
  <dataValidations count="1">
    <dataValidation type="list" allowBlank="1" showInputMessage="1" showErrorMessage="1" sqref="G7">
      <formula1>DMKHO_MA_KHO</formula1>
    </dataValidation>
  </dataValidations>
  <hyperlinks>
    <hyperlink ref="B36:D36" r:id="rId1" display="A-Tools Pro"/>
    <hyperlink ref="B9" r:id="rId2"/>
  </hyperlinks>
  <printOptions horizontalCentered="1"/>
  <pageMargins left="0.4" right="0.25" top="0.55000000000000004" bottom="0.45" header="0.26" footer="0.23"/>
  <pageSetup paperSize="9" orientation="landscape" r:id="rId3"/>
  <headerFooter alignWithMargins="0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3"/>
  </sheetPr>
  <dimension ref="A1:L68"/>
  <sheetViews>
    <sheetView topLeftCell="B47" zoomScale="115" zoomScaleNormal="115" workbookViewId="0">
      <selection activeCell="B8" sqref="B8"/>
    </sheetView>
  </sheetViews>
  <sheetFormatPr defaultColWidth="10.6640625" defaultRowHeight="12.75"/>
  <cols>
    <col min="1" max="1" width="15.33203125" style="1" bestFit="1" customWidth="1"/>
    <col min="2" max="2" width="13.5" style="1" customWidth="1"/>
    <col min="3" max="5" width="10.6640625" style="1" customWidth="1"/>
    <col min="6" max="6" width="13.1640625" style="1" customWidth="1"/>
    <col min="7" max="7" width="16.6640625" style="1" bestFit="1" customWidth="1"/>
    <col min="8" max="8" width="10.6640625" style="1" customWidth="1"/>
    <col min="9" max="9" width="15.1640625" style="1" bestFit="1" customWidth="1"/>
    <col min="10" max="11" width="17.5" style="1" bestFit="1" customWidth="1"/>
    <col min="12" max="16384" width="10.6640625" style="1"/>
  </cols>
  <sheetData>
    <row r="1" spans="1:12">
      <c r="J1" s="2" t="s">
        <v>0</v>
      </c>
    </row>
    <row r="2" spans="1:12" ht="15.75">
      <c r="A2" s="81" t="s">
        <v>1</v>
      </c>
      <c r="B2" s="81"/>
      <c r="C2" s="81"/>
      <c r="D2" s="81"/>
      <c r="J2" s="2" t="s">
        <v>2</v>
      </c>
    </row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1" t="s">
        <v>14</v>
      </c>
    </row>
    <row r="4" spans="1:12">
      <c r="A4" s="4" t="s">
        <v>15</v>
      </c>
      <c r="B4" s="5">
        <v>38564</v>
      </c>
      <c r="C4" s="2"/>
      <c r="D4" s="2" t="s">
        <v>16</v>
      </c>
      <c r="F4" s="4" t="s">
        <v>17</v>
      </c>
      <c r="G4" s="4" t="s">
        <v>18</v>
      </c>
      <c r="H4" s="4">
        <v>1</v>
      </c>
      <c r="I4" s="4">
        <v>4800000</v>
      </c>
      <c r="J4" s="4" t="s">
        <v>19</v>
      </c>
      <c r="K4" s="6">
        <v>19200000</v>
      </c>
      <c r="L4" s="1">
        <f>MONTH(B4)</f>
        <v>7</v>
      </c>
    </row>
    <row r="5" spans="1:12">
      <c r="A5" s="4" t="s">
        <v>15</v>
      </c>
      <c r="B5" s="5">
        <v>38564</v>
      </c>
      <c r="C5" s="2"/>
      <c r="D5" s="2" t="s">
        <v>20</v>
      </c>
      <c r="F5" s="4" t="s">
        <v>17</v>
      </c>
      <c r="G5" s="4" t="s">
        <v>21</v>
      </c>
      <c r="H5" s="4">
        <v>2</v>
      </c>
      <c r="I5" s="4">
        <v>4500000</v>
      </c>
      <c r="J5" s="4" t="s">
        <v>19</v>
      </c>
      <c r="K5" s="6">
        <v>27000000</v>
      </c>
      <c r="L5" s="1">
        <f t="shared" ref="L5:L68" si="0">MONTH(B5)</f>
        <v>7</v>
      </c>
    </row>
    <row r="6" spans="1:12">
      <c r="A6" s="4" t="s">
        <v>15</v>
      </c>
      <c r="B6" s="5">
        <v>38564</v>
      </c>
      <c r="C6" s="2"/>
      <c r="D6" s="2" t="s">
        <v>22</v>
      </c>
      <c r="F6" s="4" t="s">
        <v>17</v>
      </c>
      <c r="G6" s="4" t="s">
        <v>23</v>
      </c>
      <c r="H6" s="4">
        <v>3</v>
      </c>
      <c r="I6" s="4">
        <v>2800000</v>
      </c>
      <c r="J6" s="4" t="s">
        <v>19</v>
      </c>
      <c r="K6" s="6">
        <v>16800000</v>
      </c>
      <c r="L6" s="1">
        <f t="shared" si="0"/>
        <v>7</v>
      </c>
    </row>
    <row r="7" spans="1:12">
      <c r="A7" s="4" t="s">
        <v>15</v>
      </c>
      <c r="B7" s="5">
        <v>38564</v>
      </c>
      <c r="C7" s="2"/>
      <c r="D7" s="2" t="s">
        <v>22</v>
      </c>
      <c r="F7" s="4" t="s">
        <v>17</v>
      </c>
      <c r="G7" s="4" t="s">
        <v>24</v>
      </c>
      <c r="H7" s="4">
        <v>3</v>
      </c>
      <c r="I7" s="4">
        <v>4200000</v>
      </c>
      <c r="J7" s="4" t="s">
        <v>19</v>
      </c>
      <c r="K7" s="6">
        <v>12600000</v>
      </c>
      <c r="L7" s="1">
        <f t="shared" si="0"/>
        <v>7</v>
      </c>
    </row>
    <row r="8" spans="1:12">
      <c r="A8" s="4" t="s">
        <v>25</v>
      </c>
      <c r="B8" s="5">
        <v>38565</v>
      </c>
      <c r="C8" s="4"/>
      <c r="D8" s="2" t="s">
        <v>16</v>
      </c>
      <c r="E8" s="4"/>
      <c r="F8" s="4" t="s">
        <v>17</v>
      </c>
      <c r="G8" s="4" t="s">
        <v>18</v>
      </c>
      <c r="H8" s="4">
        <v>4</v>
      </c>
      <c r="I8" s="4">
        <v>5000000</v>
      </c>
      <c r="J8" s="1" t="s">
        <v>19</v>
      </c>
      <c r="K8" s="6">
        <v>20000000</v>
      </c>
      <c r="L8" s="1">
        <f t="shared" si="0"/>
        <v>8</v>
      </c>
    </row>
    <row r="9" spans="1:12">
      <c r="A9" s="4" t="s">
        <v>25</v>
      </c>
      <c r="B9" s="5">
        <v>38565</v>
      </c>
      <c r="C9" s="4"/>
      <c r="D9" s="2" t="s">
        <v>16</v>
      </c>
      <c r="E9" s="4"/>
      <c r="F9" s="4" t="s">
        <v>17</v>
      </c>
      <c r="G9" s="4" t="s">
        <v>21</v>
      </c>
      <c r="H9" s="4">
        <v>3</v>
      </c>
      <c r="I9" s="4">
        <v>4800000</v>
      </c>
      <c r="J9" s="1" t="s">
        <v>19</v>
      </c>
      <c r="K9" s="6">
        <v>14400000</v>
      </c>
      <c r="L9" s="1">
        <f t="shared" si="0"/>
        <v>8</v>
      </c>
    </row>
    <row r="10" spans="1:12">
      <c r="A10" s="4" t="s">
        <v>26</v>
      </c>
      <c r="B10" s="5">
        <v>38567</v>
      </c>
      <c r="C10" s="4"/>
      <c r="D10" s="2" t="s">
        <v>20</v>
      </c>
      <c r="E10" s="4"/>
      <c r="F10" s="4" t="s">
        <v>17</v>
      </c>
      <c r="G10" s="4" t="s">
        <v>23</v>
      </c>
      <c r="H10" s="4">
        <v>2</v>
      </c>
      <c r="I10" s="4">
        <v>3000000</v>
      </c>
      <c r="J10" s="1" t="s">
        <v>19</v>
      </c>
      <c r="K10" s="6">
        <v>6000000</v>
      </c>
      <c r="L10" s="1">
        <f t="shared" si="0"/>
        <v>8</v>
      </c>
    </row>
    <row r="11" spans="1:12">
      <c r="A11" s="4" t="s">
        <v>26</v>
      </c>
      <c r="B11" s="5">
        <v>38567</v>
      </c>
      <c r="C11" s="4"/>
      <c r="D11" s="2" t="s">
        <v>20</v>
      </c>
      <c r="E11" s="4"/>
      <c r="F11" s="4" t="s">
        <v>17</v>
      </c>
      <c r="G11" s="4" t="s">
        <v>24</v>
      </c>
      <c r="H11" s="4">
        <v>2</v>
      </c>
      <c r="I11" s="4">
        <v>4500000</v>
      </c>
      <c r="J11" s="1" t="s">
        <v>19</v>
      </c>
      <c r="K11" s="6">
        <v>9000000</v>
      </c>
      <c r="L11" s="1">
        <f t="shared" si="0"/>
        <v>8</v>
      </c>
    </row>
    <row r="12" spans="1:12">
      <c r="A12" s="4" t="s">
        <v>26</v>
      </c>
      <c r="B12" s="5">
        <v>38567</v>
      </c>
      <c r="C12" s="4"/>
      <c r="D12" s="2" t="s">
        <v>20</v>
      </c>
      <c r="E12" s="4"/>
      <c r="F12" s="4" t="s">
        <v>17</v>
      </c>
      <c r="G12" s="4" t="s">
        <v>21</v>
      </c>
      <c r="H12" s="4">
        <v>4</v>
      </c>
      <c r="I12" s="4">
        <v>4800000</v>
      </c>
      <c r="J12" s="1" t="s">
        <v>19</v>
      </c>
      <c r="K12" s="6">
        <v>19200000</v>
      </c>
      <c r="L12" s="1">
        <f t="shared" si="0"/>
        <v>8</v>
      </c>
    </row>
    <row r="13" spans="1:12">
      <c r="A13" s="4" t="s">
        <v>27</v>
      </c>
      <c r="B13" s="5">
        <v>38570</v>
      </c>
      <c r="C13" s="4" t="s">
        <v>28</v>
      </c>
      <c r="D13" s="4"/>
      <c r="E13" s="4"/>
      <c r="F13" s="4" t="s">
        <v>17</v>
      </c>
      <c r="G13" s="4" t="s">
        <v>18</v>
      </c>
      <c r="H13" s="4">
        <v>3</v>
      </c>
      <c r="I13" s="4">
        <v>5500000</v>
      </c>
      <c r="J13" s="1" t="s">
        <v>29</v>
      </c>
      <c r="K13" s="6">
        <v>14700000</v>
      </c>
      <c r="L13" s="1">
        <f t="shared" si="0"/>
        <v>8</v>
      </c>
    </row>
    <row r="14" spans="1:12">
      <c r="A14" s="4" t="s">
        <v>27</v>
      </c>
      <c r="B14" s="5">
        <v>38570</v>
      </c>
      <c r="C14" s="4" t="s">
        <v>28</v>
      </c>
      <c r="D14" s="4"/>
      <c r="E14" s="4"/>
      <c r="F14" s="4" t="s">
        <v>17</v>
      </c>
      <c r="G14" s="4" t="s">
        <v>21</v>
      </c>
      <c r="H14" s="4">
        <v>2</v>
      </c>
      <c r="I14" s="4">
        <v>5200000</v>
      </c>
      <c r="J14" s="1" t="s">
        <v>29</v>
      </c>
      <c r="K14" s="6">
        <v>9323076.9199999999</v>
      </c>
      <c r="L14" s="1">
        <f t="shared" si="0"/>
        <v>8</v>
      </c>
    </row>
    <row r="15" spans="1:12">
      <c r="A15" s="4" t="s">
        <v>27</v>
      </c>
      <c r="B15" s="5">
        <v>38570</v>
      </c>
      <c r="C15" s="4" t="s">
        <v>28</v>
      </c>
      <c r="D15" s="4"/>
      <c r="E15" s="4"/>
      <c r="F15" s="4" t="s">
        <v>17</v>
      </c>
      <c r="G15" s="4" t="s">
        <v>23</v>
      </c>
      <c r="H15" s="4">
        <v>1</v>
      </c>
      <c r="I15" s="4">
        <v>3400000</v>
      </c>
      <c r="J15" s="1" t="s">
        <v>29</v>
      </c>
      <c r="K15" s="6">
        <v>2850000</v>
      </c>
      <c r="L15" s="1">
        <f t="shared" si="0"/>
        <v>8</v>
      </c>
    </row>
    <row r="16" spans="1:12">
      <c r="A16" s="4" t="s">
        <v>27</v>
      </c>
      <c r="B16" s="5">
        <v>38570</v>
      </c>
      <c r="C16" s="4" t="s">
        <v>28</v>
      </c>
      <c r="D16" s="4"/>
      <c r="E16" s="4"/>
      <c r="F16" s="4" t="s">
        <v>17</v>
      </c>
      <c r="G16" s="4" t="s">
        <v>24</v>
      </c>
      <c r="H16" s="4">
        <v>2</v>
      </c>
      <c r="I16" s="4">
        <v>5200000</v>
      </c>
      <c r="J16" s="1" t="s">
        <v>29</v>
      </c>
      <c r="K16" s="6">
        <v>8640000</v>
      </c>
      <c r="L16" s="1">
        <f t="shared" si="0"/>
        <v>8</v>
      </c>
    </row>
    <row r="17" spans="1:12">
      <c r="A17" s="4" t="s">
        <v>30</v>
      </c>
      <c r="B17" s="5">
        <v>38572</v>
      </c>
      <c r="C17" s="4" t="s">
        <v>31</v>
      </c>
      <c r="D17" s="4"/>
      <c r="E17" s="4"/>
      <c r="F17" s="4" t="s">
        <v>17</v>
      </c>
      <c r="G17" s="4" t="s">
        <v>21</v>
      </c>
      <c r="H17" s="4">
        <v>2</v>
      </c>
      <c r="I17" s="4">
        <v>5200000</v>
      </c>
      <c r="J17" s="1" t="s">
        <v>29</v>
      </c>
      <c r="K17" s="6">
        <v>9323076.9199999999</v>
      </c>
      <c r="L17" s="1">
        <f t="shared" si="0"/>
        <v>8</v>
      </c>
    </row>
    <row r="18" spans="1:12">
      <c r="A18" s="4" t="s">
        <v>30</v>
      </c>
      <c r="B18" s="5">
        <v>38572</v>
      </c>
      <c r="C18" s="4" t="s">
        <v>31</v>
      </c>
      <c r="D18" s="4"/>
      <c r="E18" s="4"/>
      <c r="F18" s="4" t="s">
        <v>17</v>
      </c>
      <c r="G18" s="4" t="s">
        <v>23</v>
      </c>
      <c r="H18" s="4">
        <v>1</v>
      </c>
      <c r="I18" s="4">
        <v>3400000</v>
      </c>
      <c r="J18" s="1" t="s">
        <v>29</v>
      </c>
      <c r="K18" s="6">
        <v>2850000</v>
      </c>
      <c r="L18" s="1">
        <f t="shared" si="0"/>
        <v>8</v>
      </c>
    </row>
    <row r="19" spans="1:12">
      <c r="A19" s="4" t="s">
        <v>30</v>
      </c>
      <c r="B19" s="5">
        <v>38572</v>
      </c>
      <c r="C19" s="4" t="s">
        <v>31</v>
      </c>
      <c r="D19" s="4"/>
      <c r="E19" s="4"/>
      <c r="F19" s="4" t="s">
        <v>17</v>
      </c>
      <c r="G19" s="4" t="s">
        <v>24</v>
      </c>
      <c r="H19" s="4">
        <v>2</v>
      </c>
      <c r="I19" s="4">
        <v>5200000</v>
      </c>
      <c r="J19" s="1" t="s">
        <v>29</v>
      </c>
      <c r="K19" s="6">
        <v>8640000</v>
      </c>
      <c r="L19" s="1">
        <f t="shared" si="0"/>
        <v>8</v>
      </c>
    </row>
    <row r="20" spans="1:12">
      <c r="A20" s="4" t="s">
        <v>32</v>
      </c>
      <c r="B20" s="5">
        <v>38578</v>
      </c>
      <c r="C20" s="4" t="s">
        <v>33</v>
      </c>
      <c r="D20" s="4"/>
      <c r="E20" s="4"/>
      <c r="F20" s="4" t="s">
        <v>17</v>
      </c>
      <c r="G20" s="4" t="s">
        <v>21</v>
      </c>
      <c r="H20" s="4">
        <v>2</v>
      </c>
      <c r="I20" s="4">
        <v>5200000</v>
      </c>
      <c r="J20" s="1" t="s">
        <v>29</v>
      </c>
      <c r="K20" s="6">
        <v>9323076.9199999999</v>
      </c>
      <c r="L20" s="1">
        <f t="shared" si="0"/>
        <v>8</v>
      </c>
    </row>
    <row r="21" spans="1:12">
      <c r="A21" s="4" t="s">
        <v>32</v>
      </c>
      <c r="B21" s="5">
        <v>38578</v>
      </c>
      <c r="C21" s="4" t="s">
        <v>33</v>
      </c>
      <c r="D21" s="4"/>
      <c r="E21" s="4"/>
      <c r="F21" s="4" t="s">
        <v>17</v>
      </c>
      <c r="G21" s="4" t="s">
        <v>18</v>
      </c>
      <c r="H21" s="4">
        <v>3</v>
      </c>
      <c r="I21" s="4">
        <v>5500000</v>
      </c>
      <c r="J21" s="1" t="s">
        <v>29</v>
      </c>
      <c r="K21" s="6">
        <v>14700000</v>
      </c>
      <c r="L21" s="1">
        <f t="shared" si="0"/>
        <v>8</v>
      </c>
    </row>
    <row r="22" spans="1:12">
      <c r="A22" s="4" t="s">
        <v>34</v>
      </c>
      <c r="B22" s="5">
        <v>38584</v>
      </c>
      <c r="C22" s="4"/>
      <c r="D22" s="2" t="s">
        <v>22</v>
      </c>
      <c r="E22" s="4"/>
      <c r="F22" s="4" t="s">
        <v>17</v>
      </c>
      <c r="G22" s="4" t="s">
        <v>18</v>
      </c>
      <c r="H22" s="4">
        <v>2</v>
      </c>
      <c r="I22" s="4">
        <v>5000000</v>
      </c>
      <c r="J22" s="1" t="s">
        <v>19</v>
      </c>
      <c r="K22" s="6">
        <v>10000000</v>
      </c>
      <c r="L22" s="1">
        <f t="shared" si="0"/>
        <v>8</v>
      </c>
    </row>
    <row r="23" spans="1:12">
      <c r="A23" s="4" t="s">
        <v>34</v>
      </c>
      <c r="B23" s="5">
        <v>38584</v>
      </c>
      <c r="C23" s="4"/>
      <c r="D23" s="2" t="s">
        <v>22</v>
      </c>
      <c r="E23" s="4"/>
      <c r="F23" s="4" t="s">
        <v>17</v>
      </c>
      <c r="G23" s="4" t="s">
        <v>21</v>
      </c>
      <c r="H23" s="4">
        <v>4</v>
      </c>
      <c r="I23" s="4">
        <v>4800000</v>
      </c>
      <c r="J23" s="1" t="s">
        <v>19</v>
      </c>
      <c r="K23" s="6">
        <v>19200000</v>
      </c>
      <c r="L23" s="1">
        <f t="shared" si="0"/>
        <v>8</v>
      </c>
    </row>
    <row r="24" spans="1:12">
      <c r="A24" s="4" t="s">
        <v>34</v>
      </c>
      <c r="B24" s="5">
        <v>38584</v>
      </c>
      <c r="C24" s="4"/>
      <c r="D24" s="2" t="s">
        <v>22</v>
      </c>
      <c r="E24" s="4"/>
      <c r="F24" s="4" t="s">
        <v>17</v>
      </c>
      <c r="G24" s="4" t="s">
        <v>23</v>
      </c>
      <c r="H24" s="4">
        <v>3</v>
      </c>
      <c r="I24" s="4">
        <v>3000000</v>
      </c>
      <c r="J24" s="1" t="s">
        <v>19</v>
      </c>
      <c r="K24" s="6">
        <v>9000000</v>
      </c>
      <c r="L24" s="1">
        <f t="shared" si="0"/>
        <v>8</v>
      </c>
    </row>
    <row r="25" spans="1:12">
      <c r="A25" s="4" t="s">
        <v>34</v>
      </c>
      <c r="B25" s="5">
        <v>38584</v>
      </c>
      <c r="C25" s="4"/>
      <c r="D25" s="2" t="s">
        <v>22</v>
      </c>
      <c r="E25" s="4"/>
      <c r="F25" s="4" t="s">
        <v>17</v>
      </c>
      <c r="G25" s="4" t="s">
        <v>24</v>
      </c>
      <c r="H25" s="4">
        <v>6</v>
      </c>
      <c r="I25" s="4">
        <v>4500000</v>
      </c>
      <c r="J25" s="1" t="s">
        <v>19</v>
      </c>
      <c r="K25" s="6">
        <v>27000000</v>
      </c>
      <c r="L25" s="1">
        <f t="shared" si="0"/>
        <v>8</v>
      </c>
    </row>
    <row r="26" spans="1:12">
      <c r="A26" s="4" t="s">
        <v>35</v>
      </c>
      <c r="B26" s="5">
        <v>38584</v>
      </c>
      <c r="C26" s="4"/>
      <c r="D26" s="2" t="s">
        <v>20</v>
      </c>
      <c r="E26" s="4"/>
      <c r="F26" s="4" t="s">
        <v>17</v>
      </c>
      <c r="G26" s="4" t="s">
        <v>23</v>
      </c>
      <c r="H26" s="4">
        <v>3</v>
      </c>
      <c r="I26" s="4">
        <v>2800000</v>
      </c>
      <c r="J26" s="1" t="s">
        <v>19</v>
      </c>
      <c r="K26" s="6">
        <v>8400000</v>
      </c>
      <c r="L26" s="1">
        <f t="shared" si="0"/>
        <v>8</v>
      </c>
    </row>
    <row r="27" spans="1:12">
      <c r="A27" s="4" t="s">
        <v>35</v>
      </c>
      <c r="B27" s="5">
        <v>38584</v>
      </c>
      <c r="C27" s="4"/>
      <c r="D27" s="2" t="s">
        <v>20</v>
      </c>
      <c r="E27" s="4"/>
      <c r="F27" s="4" t="s">
        <v>17</v>
      </c>
      <c r="G27" s="4" t="s">
        <v>21</v>
      </c>
      <c r="H27" s="4">
        <v>4</v>
      </c>
      <c r="I27" s="4">
        <v>4600000</v>
      </c>
      <c r="J27" s="1" t="s">
        <v>19</v>
      </c>
      <c r="K27" s="6">
        <v>18400000</v>
      </c>
      <c r="L27" s="1">
        <f t="shared" si="0"/>
        <v>8</v>
      </c>
    </row>
    <row r="28" spans="1:12">
      <c r="A28" s="4" t="s">
        <v>36</v>
      </c>
      <c r="B28" s="5">
        <v>38590</v>
      </c>
      <c r="C28" s="4" t="s">
        <v>37</v>
      </c>
      <c r="D28" s="4"/>
      <c r="E28" s="4"/>
      <c r="F28" s="4" t="s">
        <v>17</v>
      </c>
      <c r="G28" s="4" t="s">
        <v>21</v>
      </c>
      <c r="H28" s="4">
        <v>3</v>
      </c>
      <c r="I28" s="4">
        <v>5200000</v>
      </c>
      <c r="J28" s="1" t="s">
        <v>29</v>
      </c>
      <c r="K28" s="6">
        <v>14046153.84</v>
      </c>
      <c r="L28" s="1">
        <f t="shared" si="0"/>
        <v>8</v>
      </c>
    </row>
    <row r="29" spans="1:12">
      <c r="A29" s="4" t="s">
        <v>36</v>
      </c>
      <c r="B29" s="5">
        <v>38590</v>
      </c>
      <c r="C29" s="4" t="s">
        <v>37</v>
      </c>
      <c r="D29" s="4"/>
      <c r="E29" s="4"/>
      <c r="F29" s="4" t="s">
        <v>17</v>
      </c>
      <c r="G29" s="4" t="s">
        <v>23</v>
      </c>
      <c r="H29" s="4">
        <v>2</v>
      </c>
      <c r="I29" s="4">
        <v>3400000</v>
      </c>
      <c r="J29" s="1" t="s">
        <v>29</v>
      </c>
      <c r="K29" s="6">
        <v>5750000</v>
      </c>
      <c r="L29" s="1">
        <f t="shared" si="0"/>
        <v>8</v>
      </c>
    </row>
    <row r="30" spans="1:12">
      <c r="A30" s="4" t="s">
        <v>36</v>
      </c>
      <c r="B30" s="5">
        <v>38590</v>
      </c>
      <c r="C30" s="4" t="s">
        <v>37</v>
      </c>
      <c r="D30" s="4"/>
      <c r="E30" s="4"/>
      <c r="F30" s="4" t="s">
        <v>17</v>
      </c>
      <c r="G30" s="4" t="s">
        <v>24</v>
      </c>
      <c r="H30" s="4">
        <v>4</v>
      </c>
      <c r="I30" s="4">
        <v>5200000</v>
      </c>
      <c r="J30" s="1" t="s">
        <v>29</v>
      </c>
      <c r="K30" s="6">
        <v>17897142.859999999</v>
      </c>
      <c r="L30" s="1">
        <f t="shared" si="0"/>
        <v>8</v>
      </c>
    </row>
    <row r="31" spans="1:12">
      <c r="A31" s="4" t="s">
        <v>38</v>
      </c>
      <c r="B31" s="5">
        <v>38590</v>
      </c>
      <c r="C31" s="4" t="s">
        <v>28</v>
      </c>
      <c r="D31" s="4"/>
      <c r="E31" s="4"/>
      <c r="F31" s="4" t="s">
        <v>17</v>
      </c>
      <c r="G31" s="4" t="s">
        <v>21</v>
      </c>
      <c r="H31" s="4">
        <v>2</v>
      </c>
      <c r="I31" s="4">
        <v>5500000</v>
      </c>
      <c r="J31" s="1" t="s">
        <v>29</v>
      </c>
      <c r="K31" s="6">
        <v>9364102.5600000005</v>
      </c>
      <c r="L31" s="1">
        <f t="shared" si="0"/>
        <v>8</v>
      </c>
    </row>
    <row r="32" spans="1:12">
      <c r="A32" s="4" t="s">
        <v>38</v>
      </c>
      <c r="B32" s="5">
        <v>38590</v>
      </c>
      <c r="C32" s="4" t="s">
        <v>28</v>
      </c>
      <c r="D32" s="4"/>
      <c r="E32" s="4"/>
      <c r="F32" s="4" t="s">
        <v>17</v>
      </c>
      <c r="G32" s="4" t="s">
        <v>18</v>
      </c>
      <c r="H32" s="4">
        <v>2</v>
      </c>
      <c r="I32" s="4">
        <v>5800000</v>
      </c>
      <c r="J32" s="1" t="s">
        <v>29</v>
      </c>
      <c r="K32" s="6">
        <v>9900000</v>
      </c>
      <c r="L32" s="1">
        <f t="shared" si="0"/>
        <v>8</v>
      </c>
    </row>
    <row r="33" spans="1:12">
      <c r="A33" s="4" t="s">
        <v>38</v>
      </c>
      <c r="B33" s="5">
        <v>38590</v>
      </c>
      <c r="C33" s="4" t="s">
        <v>28</v>
      </c>
      <c r="D33" s="4"/>
      <c r="E33" s="4"/>
      <c r="F33" s="4" t="s">
        <v>17</v>
      </c>
      <c r="G33" s="4" t="s">
        <v>24</v>
      </c>
      <c r="H33" s="4">
        <v>1</v>
      </c>
      <c r="I33" s="4">
        <v>5200000</v>
      </c>
      <c r="J33" s="1" t="s">
        <v>29</v>
      </c>
      <c r="K33" s="6">
        <v>4474285.71</v>
      </c>
      <c r="L33" s="1">
        <f t="shared" si="0"/>
        <v>8</v>
      </c>
    </row>
    <row r="34" spans="1:12">
      <c r="A34" s="4" t="s">
        <v>39</v>
      </c>
      <c r="B34" s="5">
        <v>38590</v>
      </c>
      <c r="C34" s="4" t="s">
        <v>37</v>
      </c>
      <c r="D34" s="4"/>
      <c r="E34" s="4"/>
      <c r="F34" s="4" t="s">
        <v>17</v>
      </c>
      <c r="G34" s="4" t="s">
        <v>18</v>
      </c>
      <c r="H34" s="4">
        <v>1</v>
      </c>
      <c r="I34" s="4">
        <v>5500000</v>
      </c>
      <c r="J34" s="1" t="s">
        <v>29</v>
      </c>
      <c r="K34" s="6">
        <v>5135714.29</v>
      </c>
      <c r="L34" s="1">
        <f t="shared" si="0"/>
        <v>8</v>
      </c>
    </row>
    <row r="35" spans="1:12">
      <c r="A35" s="4" t="s">
        <v>39</v>
      </c>
      <c r="B35" s="5">
        <v>38590</v>
      </c>
      <c r="C35" s="4" t="s">
        <v>37</v>
      </c>
      <c r="D35" s="4"/>
      <c r="E35" s="4"/>
      <c r="F35" s="4" t="s">
        <v>17</v>
      </c>
      <c r="G35" s="4" t="s">
        <v>21</v>
      </c>
      <c r="H35" s="4">
        <v>2</v>
      </c>
      <c r="I35" s="4">
        <v>5200000</v>
      </c>
      <c r="J35" s="1" t="s">
        <v>29</v>
      </c>
      <c r="K35" s="6">
        <v>9582051.2799999993</v>
      </c>
      <c r="L35" s="1">
        <f t="shared" si="0"/>
        <v>8</v>
      </c>
    </row>
    <row r="36" spans="1:12">
      <c r="A36" s="4" t="s">
        <v>39</v>
      </c>
      <c r="B36" s="5">
        <v>38590</v>
      </c>
      <c r="C36" s="4" t="s">
        <v>37</v>
      </c>
      <c r="D36" s="4"/>
      <c r="E36" s="4"/>
      <c r="F36" s="4" t="s">
        <v>17</v>
      </c>
      <c r="G36" s="4" t="s">
        <v>23</v>
      </c>
      <c r="H36" s="4">
        <v>2</v>
      </c>
      <c r="I36" s="4">
        <v>3400000</v>
      </c>
      <c r="J36" s="1" t="s">
        <v>29</v>
      </c>
      <c r="K36" s="6">
        <v>5833333.3300000001</v>
      </c>
      <c r="L36" s="1">
        <f t="shared" si="0"/>
        <v>8</v>
      </c>
    </row>
    <row r="37" spans="1:12">
      <c r="A37" s="4" t="s">
        <v>40</v>
      </c>
      <c r="B37" s="5">
        <v>38591</v>
      </c>
      <c r="C37" s="4" t="s">
        <v>33</v>
      </c>
      <c r="D37" s="4"/>
      <c r="E37" s="4"/>
      <c r="F37" s="4" t="s">
        <v>17</v>
      </c>
      <c r="G37" s="4" t="s">
        <v>21</v>
      </c>
      <c r="H37" s="4">
        <v>4</v>
      </c>
      <c r="I37" s="4">
        <v>5200000</v>
      </c>
      <c r="J37" s="1" t="s">
        <v>29</v>
      </c>
      <c r="K37" s="6">
        <v>19164102.559999999</v>
      </c>
      <c r="L37" s="1">
        <f t="shared" si="0"/>
        <v>8</v>
      </c>
    </row>
    <row r="38" spans="1:12">
      <c r="A38" s="4" t="s">
        <v>40</v>
      </c>
      <c r="B38" s="5">
        <v>38591</v>
      </c>
      <c r="C38" s="4" t="s">
        <v>33</v>
      </c>
      <c r="D38" s="4"/>
      <c r="E38" s="4"/>
      <c r="F38" s="4" t="s">
        <v>17</v>
      </c>
      <c r="G38" s="4" t="s">
        <v>23</v>
      </c>
      <c r="H38" s="4">
        <v>1</v>
      </c>
      <c r="I38" s="4">
        <v>3400000</v>
      </c>
      <c r="J38" s="1" t="s">
        <v>29</v>
      </c>
      <c r="K38" s="6">
        <v>2916666.67</v>
      </c>
      <c r="L38" s="1">
        <f t="shared" si="0"/>
        <v>8</v>
      </c>
    </row>
    <row r="39" spans="1:12">
      <c r="A39" s="4" t="s">
        <v>41</v>
      </c>
      <c r="B39" s="5">
        <v>38591</v>
      </c>
      <c r="C39" s="2" t="s">
        <v>28</v>
      </c>
      <c r="E39" s="4"/>
      <c r="F39" s="4" t="s">
        <v>17</v>
      </c>
      <c r="G39" s="4" t="s">
        <v>18</v>
      </c>
      <c r="H39" s="4">
        <v>2</v>
      </c>
      <c r="I39" s="4">
        <v>5500000</v>
      </c>
      <c r="J39" s="1" t="s">
        <v>19</v>
      </c>
      <c r="K39" s="6">
        <v>9900000</v>
      </c>
      <c r="L39" s="1">
        <f t="shared" si="0"/>
        <v>8</v>
      </c>
    </row>
    <row r="40" spans="1:12">
      <c r="A40" s="4" t="s">
        <v>41</v>
      </c>
      <c r="B40" s="5">
        <v>38591</v>
      </c>
      <c r="C40" s="2" t="s">
        <v>28</v>
      </c>
      <c r="E40" s="4"/>
      <c r="F40" s="4" t="s">
        <v>17</v>
      </c>
      <c r="G40" s="4" t="s">
        <v>21</v>
      </c>
      <c r="H40" s="4">
        <v>2</v>
      </c>
      <c r="I40" s="4">
        <v>5200000</v>
      </c>
      <c r="J40" s="1" t="s">
        <v>19</v>
      </c>
      <c r="K40" s="6">
        <v>9364102.5600000005</v>
      </c>
      <c r="L40" s="1">
        <f t="shared" si="0"/>
        <v>8</v>
      </c>
    </row>
    <row r="41" spans="1:12">
      <c r="A41" s="4" t="s">
        <v>42</v>
      </c>
      <c r="B41" s="5">
        <v>38592</v>
      </c>
      <c r="C41" s="4"/>
      <c r="D41" s="2" t="s">
        <v>20</v>
      </c>
      <c r="E41" s="4"/>
      <c r="F41" s="4" t="s">
        <v>17</v>
      </c>
      <c r="G41" s="4" t="s">
        <v>21</v>
      </c>
      <c r="H41" s="4">
        <v>6</v>
      </c>
      <c r="I41" s="4">
        <v>4800000</v>
      </c>
      <c r="J41" s="1" t="s">
        <v>19</v>
      </c>
      <c r="K41" s="6">
        <v>28800000</v>
      </c>
      <c r="L41" s="1">
        <f t="shared" si="0"/>
        <v>8</v>
      </c>
    </row>
    <row r="42" spans="1:12">
      <c r="A42" s="4" t="s">
        <v>42</v>
      </c>
      <c r="B42" s="5">
        <v>38592</v>
      </c>
      <c r="C42" s="4"/>
      <c r="D42" s="2" t="s">
        <v>20</v>
      </c>
      <c r="E42" s="4"/>
      <c r="F42" s="4" t="s">
        <v>17</v>
      </c>
      <c r="G42" s="4" t="s">
        <v>18</v>
      </c>
      <c r="H42" s="4">
        <v>4</v>
      </c>
      <c r="I42" s="4">
        <v>5000000</v>
      </c>
      <c r="J42" s="1" t="s">
        <v>19</v>
      </c>
      <c r="K42" s="6">
        <v>20000000</v>
      </c>
      <c r="L42" s="1">
        <f t="shared" si="0"/>
        <v>8</v>
      </c>
    </row>
    <row r="43" spans="1:12">
      <c r="A43" s="4" t="s">
        <v>42</v>
      </c>
      <c r="B43" s="5">
        <v>38592</v>
      </c>
      <c r="C43" s="4"/>
      <c r="D43" s="2" t="s">
        <v>20</v>
      </c>
      <c r="E43" s="4"/>
      <c r="F43" s="4" t="s">
        <v>17</v>
      </c>
      <c r="G43" s="4" t="s">
        <v>23</v>
      </c>
      <c r="H43" s="4">
        <v>5</v>
      </c>
      <c r="I43" s="4">
        <v>3000000</v>
      </c>
      <c r="J43" s="1" t="s">
        <v>19</v>
      </c>
      <c r="K43" s="6">
        <v>15000000</v>
      </c>
      <c r="L43" s="1">
        <f t="shared" si="0"/>
        <v>8</v>
      </c>
    </row>
    <row r="44" spans="1:12">
      <c r="A44" s="4" t="s">
        <v>42</v>
      </c>
      <c r="B44" s="5">
        <v>38592</v>
      </c>
      <c r="C44" s="4"/>
      <c r="D44" s="2" t="s">
        <v>20</v>
      </c>
      <c r="E44" s="4"/>
      <c r="F44" s="4" t="s">
        <v>17</v>
      </c>
      <c r="G44" s="4" t="s">
        <v>24</v>
      </c>
      <c r="H44" s="4">
        <v>3</v>
      </c>
      <c r="I44" s="4">
        <v>4500000</v>
      </c>
      <c r="J44" s="1" t="s">
        <v>19</v>
      </c>
      <c r="K44" s="6">
        <v>13500000</v>
      </c>
      <c r="L44" s="1">
        <f t="shared" si="0"/>
        <v>8</v>
      </c>
    </row>
    <row r="45" spans="1:12">
      <c r="A45" s="4" t="s">
        <v>43</v>
      </c>
      <c r="B45" s="5">
        <v>38591</v>
      </c>
      <c r="D45" s="4" t="s">
        <v>16</v>
      </c>
      <c r="E45" s="4"/>
      <c r="F45" s="4" t="s">
        <v>17</v>
      </c>
      <c r="G45" s="4" t="s">
        <v>18</v>
      </c>
      <c r="H45" s="4">
        <v>1</v>
      </c>
      <c r="I45" s="4">
        <v>5000000</v>
      </c>
      <c r="J45" s="1" t="s">
        <v>29</v>
      </c>
      <c r="K45" s="6">
        <v>5000000</v>
      </c>
      <c r="L45" s="1">
        <f t="shared" si="0"/>
        <v>8</v>
      </c>
    </row>
    <row r="46" spans="1:12">
      <c r="A46" s="4" t="s">
        <v>43</v>
      </c>
      <c r="B46" s="5">
        <v>38591</v>
      </c>
      <c r="D46" s="4" t="s">
        <v>16</v>
      </c>
      <c r="E46" s="4"/>
      <c r="F46" s="4" t="s">
        <v>17</v>
      </c>
      <c r="G46" s="4" t="s">
        <v>21</v>
      </c>
      <c r="H46" s="4">
        <v>2</v>
      </c>
      <c r="I46" s="4">
        <v>4800000</v>
      </c>
      <c r="J46" s="1" t="s">
        <v>29</v>
      </c>
      <c r="K46" s="6">
        <v>9600000</v>
      </c>
      <c r="L46" s="1">
        <f t="shared" si="0"/>
        <v>8</v>
      </c>
    </row>
    <row r="47" spans="1:12">
      <c r="A47" s="4" t="s">
        <v>44</v>
      </c>
      <c r="B47" s="5">
        <v>38938</v>
      </c>
      <c r="C47" s="4"/>
      <c r="D47" s="2" t="s">
        <v>16</v>
      </c>
      <c r="E47" s="4"/>
      <c r="F47" s="4" t="s">
        <v>17</v>
      </c>
      <c r="G47" s="4" t="s">
        <v>45</v>
      </c>
      <c r="H47" s="4">
        <v>2</v>
      </c>
      <c r="I47" s="4">
        <v>10000</v>
      </c>
      <c r="J47" s="1" t="s">
        <v>19</v>
      </c>
      <c r="K47" s="6">
        <v>20000</v>
      </c>
      <c r="L47" s="1">
        <f t="shared" si="0"/>
        <v>8</v>
      </c>
    </row>
    <row r="48" spans="1:12">
      <c r="A48" s="4" t="s">
        <v>46</v>
      </c>
      <c r="B48" s="5">
        <v>38938</v>
      </c>
      <c r="C48" s="4"/>
      <c r="D48" s="2" t="s">
        <v>20</v>
      </c>
      <c r="E48" s="4"/>
      <c r="F48" s="4" t="s">
        <v>17</v>
      </c>
      <c r="G48" s="4" t="s">
        <v>21</v>
      </c>
      <c r="H48" s="4">
        <v>4</v>
      </c>
      <c r="I48" s="4">
        <v>4800000</v>
      </c>
      <c r="J48" s="1" t="s">
        <v>19</v>
      </c>
      <c r="K48" s="6">
        <v>19200000</v>
      </c>
      <c r="L48" s="1">
        <f t="shared" si="0"/>
        <v>8</v>
      </c>
    </row>
    <row r="49" spans="1:12">
      <c r="A49" s="4" t="s">
        <v>47</v>
      </c>
      <c r="B49" s="5">
        <v>38938</v>
      </c>
      <c r="C49" s="4" t="s">
        <v>28</v>
      </c>
      <c r="D49" s="4"/>
      <c r="E49" s="4"/>
      <c r="F49" s="4" t="s">
        <v>17</v>
      </c>
      <c r="G49" s="4" t="s">
        <v>45</v>
      </c>
      <c r="H49" s="4">
        <v>4</v>
      </c>
      <c r="I49" s="4">
        <v>1000</v>
      </c>
      <c r="J49" s="1" t="s">
        <v>29</v>
      </c>
      <c r="K49" s="7">
        <v>40000</v>
      </c>
      <c r="L49" s="1">
        <f t="shared" si="0"/>
        <v>8</v>
      </c>
    </row>
    <row r="50" spans="1:12">
      <c r="A50" s="4" t="s">
        <v>47</v>
      </c>
      <c r="B50" s="5">
        <v>38938</v>
      </c>
      <c r="C50" s="4" t="s">
        <v>28</v>
      </c>
      <c r="D50" s="4"/>
      <c r="E50" s="4"/>
      <c r="F50" s="4" t="s">
        <v>17</v>
      </c>
      <c r="G50" s="4" t="s">
        <v>48</v>
      </c>
      <c r="H50" s="4">
        <v>2</v>
      </c>
      <c r="I50" s="4">
        <v>1000</v>
      </c>
      <c r="J50" s="1" t="s">
        <v>29</v>
      </c>
      <c r="L50" s="1">
        <f t="shared" si="0"/>
        <v>8</v>
      </c>
    </row>
    <row r="51" spans="1:12">
      <c r="A51" s="4" t="s">
        <v>49</v>
      </c>
      <c r="B51" s="5">
        <v>38938</v>
      </c>
      <c r="C51" s="4" t="s">
        <v>31</v>
      </c>
      <c r="D51" s="4"/>
      <c r="E51" s="4"/>
      <c r="F51" s="4" t="s">
        <v>17</v>
      </c>
      <c r="G51" s="4" t="s">
        <v>45</v>
      </c>
      <c r="H51" s="4">
        <v>4</v>
      </c>
      <c r="I51" s="4">
        <v>1000</v>
      </c>
      <c r="J51" s="1" t="s">
        <v>29</v>
      </c>
      <c r="K51" s="7">
        <v>40000</v>
      </c>
      <c r="L51" s="1">
        <f t="shared" si="0"/>
        <v>8</v>
      </c>
    </row>
    <row r="52" spans="1:12">
      <c r="A52" s="4" t="s">
        <v>49</v>
      </c>
      <c r="B52" s="5">
        <v>38938</v>
      </c>
      <c r="C52" s="4" t="s">
        <v>31</v>
      </c>
      <c r="D52" s="4"/>
      <c r="E52" s="4"/>
      <c r="F52" s="4" t="s">
        <v>17</v>
      </c>
      <c r="G52" s="4" t="s">
        <v>48</v>
      </c>
      <c r="H52" s="4">
        <v>2</v>
      </c>
      <c r="I52" s="4">
        <v>1000</v>
      </c>
      <c r="J52" s="1" t="s">
        <v>29</v>
      </c>
      <c r="K52" s="7">
        <v>2000</v>
      </c>
      <c r="L52" s="1">
        <f t="shared" si="0"/>
        <v>8</v>
      </c>
    </row>
    <row r="53" spans="1:12">
      <c r="A53" s="4" t="s">
        <v>50</v>
      </c>
      <c r="B53" s="5">
        <v>38938</v>
      </c>
      <c r="C53" s="4"/>
      <c r="D53" s="2" t="s">
        <v>20</v>
      </c>
      <c r="E53" s="4"/>
      <c r="F53" s="4" t="s">
        <v>17</v>
      </c>
      <c r="G53" s="4" t="s">
        <v>48</v>
      </c>
      <c r="H53" s="4">
        <v>3</v>
      </c>
      <c r="I53" s="4">
        <v>10000</v>
      </c>
      <c r="J53" s="1" t="s">
        <v>19</v>
      </c>
      <c r="K53" s="7">
        <v>30000</v>
      </c>
      <c r="L53" s="1">
        <f t="shared" si="0"/>
        <v>8</v>
      </c>
    </row>
    <row r="54" spans="1:12">
      <c r="A54" s="4" t="s">
        <v>51</v>
      </c>
      <c r="B54" s="5">
        <v>38938</v>
      </c>
      <c r="C54" s="4" t="s">
        <v>33</v>
      </c>
      <c r="D54" s="4"/>
      <c r="E54" s="4"/>
      <c r="F54" s="4" t="s">
        <v>17</v>
      </c>
      <c r="G54" s="4" t="s">
        <v>45</v>
      </c>
      <c r="H54" s="4">
        <v>8</v>
      </c>
      <c r="I54" s="4">
        <v>1000</v>
      </c>
      <c r="J54" s="1" t="s">
        <v>29</v>
      </c>
      <c r="K54" s="7">
        <v>80000</v>
      </c>
      <c r="L54" s="1">
        <f t="shared" si="0"/>
        <v>8</v>
      </c>
    </row>
    <row r="55" spans="1:12">
      <c r="A55" s="4" t="s">
        <v>51</v>
      </c>
      <c r="B55" s="5">
        <v>38938</v>
      </c>
      <c r="C55" s="4" t="s">
        <v>33</v>
      </c>
      <c r="D55" s="4"/>
      <c r="E55" s="4"/>
      <c r="F55" s="4" t="s">
        <v>17</v>
      </c>
      <c r="G55" s="4" t="s">
        <v>48</v>
      </c>
      <c r="H55" s="4">
        <v>4</v>
      </c>
      <c r="I55" s="4">
        <v>1000</v>
      </c>
      <c r="J55" s="1" t="s">
        <v>29</v>
      </c>
      <c r="K55" s="7">
        <v>4000</v>
      </c>
      <c r="L55" s="1">
        <f t="shared" si="0"/>
        <v>8</v>
      </c>
    </row>
    <row r="56" spans="1:12">
      <c r="A56" s="4" t="s">
        <v>52</v>
      </c>
      <c r="B56" s="5">
        <v>38938</v>
      </c>
      <c r="C56" s="4" t="s">
        <v>37</v>
      </c>
      <c r="D56" s="4"/>
      <c r="E56" s="4"/>
      <c r="F56" s="4" t="s">
        <v>17</v>
      </c>
      <c r="G56" s="4" t="s">
        <v>45</v>
      </c>
      <c r="H56" s="4">
        <v>4</v>
      </c>
      <c r="I56" s="4">
        <v>1000</v>
      </c>
      <c r="J56" s="1" t="s">
        <v>29</v>
      </c>
      <c r="K56" s="7">
        <v>40000</v>
      </c>
      <c r="L56" s="1">
        <f t="shared" si="0"/>
        <v>8</v>
      </c>
    </row>
    <row r="57" spans="1:12">
      <c r="A57" s="4" t="s">
        <v>52</v>
      </c>
      <c r="B57" s="5">
        <v>38938</v>
      </c>
      <c r="C57" s="4" t="s">
        <v>37</v>
      </c>
      <c r="D57" s="4"/>
      <c r="E57" s="4"/>
      <c r="F57" s="4" t="s">
        <v>17</v>
      </c>
      <c r="G57" s="4" t="s">
        <v>48</v>
      </c>
      <c r="H57" s="4">
        <v>8</v>
      </c>
      <c r="I57" s="4">
        <v>1000</v>
      </c>
      <c r="J57" s="1" t="s">
        <v>29</v>
      </c>
      <c r="K57" s="7">
        <v>8000</v>
      </c>
      <c r="L57" s="1">
        <f t="shared" si="0"/>
        <v>8</v>
      </c>
    </row>
    <row r="58" spans="1:12">
      <c r="A58" s="4" t="s">
        <v>53</v>
      </c>
      <c r="B58" s="5">
        <v>39014</v>
      </c>
      <c r="C58" s="4"/>
      <c r="D58" s="2" t="s">
        <v>16</v>
      </c>
      <c r="E58" s="4"/>
      <c r="F58" s="4" t="s">
        <v>17</v>
      </c>
      <c r="G58" s="4" t="s">
        <v>54</v>
      </c>
      <c r="H58" s="4">
        <v>10</v>
      </c>
      <c r="I58" s="4">
        <v>64000</v>
      </c>
      <c r="J58" s="1" t="s">
        <v>19</v>
      </c>
      <c r="K58" s="7">
        <v>640000</v>
      </c>
      <c r="L58" s="1">
        <f t="shared" si="0"/>
        <v>10</v>
      </c>
    </row>
    <row r="59" spans="1:12">
      <c r="A59" s="4" t="s">
        <v>53</v>
      </c>
      <c r="B59" s="5">
        <v>39014</v>
      </c>
      <c r="C59" s="4"/>
      <c r="D59" s="2" t="s">
        <v>16</v>
      </c>
      <c r="E59" s="4"/>
      <c r="F59" s="4" t="s">
        <v>17</v>
      </c>
      <c r="G59" s="4" t="s">
        <v>55</v>
      </c>
      <c r="H59" s="4">
        <v>5</v>
      </c>
      <c r="I59" s="4">
        <v>57000</v>
      </c>
      <c r="J59" s="1" t="s">
        <v>19</v>
      </c>
      <c r="K59" s="7">
        <v>285000</v>
      </c>
      <c r="L59" s="1">
        <f t="shared" si="0"/>
        <v>10</v>
      </c>
    </row>
    <row r="60" spans="1:12">
      <c r="A60" s="4" t="s">
        <v>56</v>
      </c>
      <c r="B60" s="5">
        <v>39014</v>
      </c>
      <c r="C60" s="4" t="s">
        <v>28</v>
      </c>
      <c r="D60" s="4"/>
      <c r="E60" s="4"/>
      <c r="F60" s="4" t="s">
        <v>17</v>
      </c>
      <c r="G60" s="4" t="s">
        <v>57</v>
      </c>
      <c r="H60" s="4">
        <v>2</v>
      </c>
      <c r="I60" s="4">
        <v>35000</v>
      </c>
      <c r="J60" s="1" t="s">
        <v>29</v>
      </c>
      <c r="K60" s="7">
        <v>70000</v>
      </c>
      <c r="L60" s="1">
        <f t="shared" si="0"/>
        <v>10</v>
      </c>
    </row>
    <row r="61" spans="1:12">
      <c r="A61" s="4" t="s">
        <v>56</v>
      </c>
      <c r="B61" s="5">
        <v>39014</v>
      </c>
      <c r="C61" s="4" t="s">
        <v>28</v>
      </c>
      <c r="D61" s="4"/>
      <c r="E61" s="4"/>
      <c r="F61" s="4" t="s">
        <v>17</v>
      </c>
      <c r="G61" s="4" t="s">
        <v>57</v>
      </c>
      <c r="H61" s="4">
        <v>1</v>
      </c>
      <c r="I61" s="4">
        <v>45000</v>
      </c>
      <c r="J61" s="1" t="s">
        <v>29</v>
      </c>
      <c r="K61" s="7">
        <v>45000</v>
      </c>
      <c r="L61" s="1">
        <f t="shared" si="0"/>
        <v>10</v>
      </c>
    </row>
    <row r="62" spans="1:12">
      <c r="A62" s="4" t="s">
        <v>56</v>
      </c>
      <c r="B62" s="5">
        <v>39014</v>
      </c>
      <c r="C62" s="4" t="s">
        <v>28</v>
      </c>
      <c r="D62" s="4"/>
      <c r="E62" s="4"/>
      <c r="F62" s="4" t="s">
        <v>17</v>
      </c>
      <c r="G62" s="4" t="s">
        <v>57</v>
      </c>
      <c r="H62" s="4">
        <v>1</v>
      </c>
      <c r="I62" s="4">
        <v>55000</v>
      </c>
      <c r="J62" s="1" t="s">
        <v>29</v>
      </c>
      <c r="K62" s="7">
        <v>55000</v>
      </c>
      <c r="L62" s="1">
        <f t="shared" si="0"/>
        <v>10</v>
      </c>
    </row>
    <row r="63" spans="1:12">
      <c r="A63" s="4" t="s">
        <v>56</v>
      </c>
      <c r="B63" s="5">
        <v>39014</v>
      </c>
      <c r="C63" s="4" t="s">
        <v>28</v>
      </c>
      <c r="D63" s="4"/>
      <c r="E63" s="4"/>
      <c r="F63" s="4" t="s">
        <v>17</v>
      </c>
      <c r="G63" s="4" t="s">
        <v>58</v>
      </c>
      <c r="H63" s="4">
        <v>1</v>
      </c>
      <c r="I63" s="4">
        <v>100000</v>
      </c>
      <c r="J63" s="1" t="s">
        <v>29</v>
      </c>
      <c r="K63" s="7">
        <v>100000</v>
      </c>
      <c r="L63" s="1">
        <f t="shared" si="0"/>
        <v>10</v>
      </c>
    </row>
    <row r="64" spans="1:12">
      <c r="A64" s="4" t="s">
        <v>56</v>
      </c>
      <c r="B64" s="5">
        <v>39014</v>
      </c>
      <c r="C64" s="4" t="s">
        <v>28</v>
      </c>
      <c r="D64" s="4"/>
      <c r="E64" s="4"/>
      <c r="F64" s="4" t="s">
        <v>17</v>
      </c>
      <c r="G64" s="4" t="s">
        <v>58</v>
      </c>
      <c r="H64" s="4">
        <v>1</v>
      </c>
      <c r="I64" s="4">
        <v>120000</v>
      </c>
      <c r="J64" s="1" t="s">
        <v>29</v>
      </c>
      <c r="K64" s="7">
        <v>120000</v>
      </c>
      <c r="L64" s="1">
        <f t="shared" si="0"/>
        <v>10</v>
      </c>
    </row>
    <row r="65" spans="1:12">
      <c r="A65" s="4" t="s">
        <v>56</v>
      </c>
      <c r="B65" s="5">
        <v>39014</v>
      </c>
      <c r="C65" s="4" t="s">
        <v>28</v>
      </c>
      <c r="D65" s="4"/>
      <c r="E65" s="4"/>
      <c r="F65" s="4" t="s">
        <v>17</v>
      </c>
      <c r="G65" s="4" t="s">
        <v>59</v>
      </c>
      <c r="H65" s="4">
        <v>1</v>
      </c>
      <c r="I65" s="4">
        <v>40000</v>
      </c>
      <c r="J65" s="1" t="s">
        <v>29</v>
      </c>
      <c r="K65" s="7">
        <v>40000</v>
      </c>
      <c r="L65" s="1">
        <f t="shared" si="0"/>
        <v>10</v>
      </c>
    </row>
    <row r="66" spans="1:12">
      <c r="A66" s="4" t="s">
        <v>56</v>
      </c>
      <c r="B66" s="5">
        <v>39014</v>
      </c>
      <c r="C66" s="4" t="s">
        <v>28</v>
      </c>
      <c r="D66" s="4"/>
      <c r="E66" s="4"/>
      <c r="F66" s="4" t="s">
        <v>17</v>
      </c>
      <c r="G66" s="4" t="s">
        <v>59</v>
      </c>
      <c r="H66" s="4">
        <v>1</v>
      </c>
      <c r="I66" s="4">
        <v>45000</v>
      </c>
      <c r="J66" s="1" t="s">
        <v>29</v>
      </c>
      <c r="K66" s="7">
        <v>45000</v>
      </c>
      <c r="L66" s="1">
        <f t="shared" si="0"/>
        <v>10</v>
      </c>
    </row>
    <row r="67" spans="1:12">
      <c r="A67" s="4" t="s">
        <v>56</v>
      </c>
      <c r="B67" s="5">
        <v>39014</v>
      </c>
      <c r="C67" s="4" t="s">
        <v>28</v>
      </c>
      <c r="D67" s="4"/>
      <c r="E67" s="4"/>
      <c r="F67" s="4" t="s">
        <v>17</v>
      </c>
      <c r="G67" s="4" t="s">
        <v>60</v>
      </c>
      <c r="H67" s="4">
        <v>1</v>
      </c>
      <c r="I67" s="4">
        <v>40000</v>
      </c>
      <c r="J67" s="1" t="s">
        <v>29</v>
      </c>
      <c r="K67" s="7">
        <v>40000</v>
      </c>
      <c r="L67" s="1">
        <f t="shared" si="0"/>
        <v>10</v>
      </c>
    </row>
    <row r="68" spans="1:12">
      <c r="A68" s="4" t="s">
        <v>56</v>
      </c>
      <c r="B68" s="5">
        <v>39014</v>
      </c>
      <c r="C68" s="4" t="s">
        <v>28</v>
      </c>
      <c r="D68" s="4"/>
      <c r="E68" s="4"/>
      <c r="F68" s="4" t="s">
        <v>17</v>
      </c>
      <c r="G68" s="4" t="s">
        <v>60</v>
      </c>
      <c r="H68" s="4">
        <v>1</v>
      </c>
      <c r="I68" s="4">
        <v>35000</v>
      </c>
      <c r="J68" s="1" t="s">
        <v>29</v>
      </c>
      <c r="K68" s="7">
        <v>35000</v>
      </c>
      <c r="L68" s="1">
        <f t="shared" si="0"/>
        <v>10</v>
      </c>
    </row>
  </sheetData>
  <autoFilter ref="A3:K68"/>
  <mergeCells count="1">
    <mergeCell ref="A2:D2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48"/>
  </sheetPr>
  <dimension ref="A1:E15"/>
  <sheetViews>
    <sheetView zoomScale="130" zoomScaleNormal="130" workbookViewId="0">
      <selection activeCell="C4" sqref="C4:C12"/>
    </sheetView>
  </sheetViews>
  <sheetFormatPr defaultRowHeight="12.75"/>
  <cols>
    <col min="1" max="1" width="17.83203125" style="56" bestFit="1" customWidth="1"/>
    <col min="2" max="2" width="30.6640625" style="56" customWidth="1"/>
    <col min="3" max="16384" width="9.33203125" style="56"/>
  </cols>
  <sheetData>
    <row r="1" spans="1:5" ht="23.25" customHeight="1">
      <c r="A1" s="82" t="s">
        <v>99</v>
      </c>
      <c r="B1" s="82"/>
      <c r="C1" s="82"/>
      <c r="D1" s="82"/>
    </row>
    <row r="2" spans="1:5" ht="15.75">
      <c r="A2" s="83" t="s">
        <v>100</v>
      </c>
      <c r="B2" s="83"/>
      <c r="C2" s="83"/>
      <c r="D2" s="83"/>
      <c r="E2" s="57" t="s">
        <v>101</v>
      </c>
    </row>
    <row r="3" spans="1:5" ht="15.75">
      <c r="A3" s="58" t="s">
        <v>9</v>
      </c>
      <c r="B3" s="58" t="s">
        <v>102</v>
      </c>
      <c r="C3" s="58" t="s">
        <v>103</v>
      </c>
      <c r="D3" s="59" t="s">
        <v>104</v>
      </c>
    </row>
    <row r="4" spans="1:5" ht="15.75">
      <c r="A4" s="60" t="s">
        <v>18</v>
      </c>
      <c r="B4" s="61" t="s">
        <v>105</v>
      </c>
      <c r="C4" s="62" t="s">
        <v>106</v>
      </c>
      <c r="D4" s="62" t="s">
        <v>107</v>
      </c>
    </row>
    <row r="5" spans="1:5" ht="15.75">
      <c r="A5" s="60" t="s">
        <v>21</v>
      </c>
      <c r="B5" s="61" t="s">
        <v>108</v>
      </c>
      <c r="C5" s="62" t="s">
        <v>106</v>
      </c>
      <c r="D5" s="62" t="s">
        <v>107</v>
      </c>
    </row>
    <row r="6" spans="1:5" ht="15.75">
      <c r="A6" s="60" t="s">
        <v>23</v>
      </c>
      <c r="B6" s="61" t="s">
        <v>109</v>
      </c>
      <c r="C6" s="62" t="s">
        <v>106</v>
      </c>
      <c r="D6" s="62" t="s">
        <v>107</v>
      </c>
    </row>
    <row r="7" spans="1:5" ht="15.75">
      <c r="A7" s="60" t="s">
        <v>24</v>
      </c>
      <c r="B7" s="61" t="s">
        <v>110</v>
      </c>
      <c r="C7" s="62" t="s">
        <v>106</v>
      </c>
      <c r="D7" s="62" t="s">
        <v>107</v>
      </c>
    </row>
    <row r="8" spans="1:5" ht="15.75">
      <c r="A8" s="60" t="s">
        <v>45</v>
      </c>
      <c r="B8" s="61" t="s">
        <v>111</v>
      </c>
      <c r="C8" s="62" t="s">
        <v>112</v>
      </c>
      <c r="D8" s="62" t="s">
        <v>107</v>
      </c>
    </row>
    <row r="9" spans="1:5" ht="15.75">
      <c r="A9" s="60" t="s">
        <v>48</v>
      </c>
      <c r="B9" s="61" t="s">
        <v>113</v>
      </c>
      <c r="C9" s="62" t="s">
        <v>112</v>
      </c>
      <c r="D9" s="62" t="s">
        <v>107</v>
      </c>
    </row>
    <row r="10" spans="1:5" ht="15.75">
      <c r="A10" s="63" t="s">
        <v>57</v>
      </c>
      <c r="B10" s="61" t="s">
        <v>114</v>
      </c>
      <c r="C10" s="62" t="s">
        <v>115</v>
      </c>
      <c r="D10" s="62" t="s">
        <v>107</v>
      </c>
    </row>
    <row r="11" spans="1:5" ht="15.75">
      <c r="A11" s="63" t="s">
        <v>58</v>
      </c>
      <c r="B11" s="61" t="s">
        <v>116</v>
      </c>
      <c r="C11" s="62" t="s">
        <v>117</v>
      </c>
      <c r="D11" s="62" t="s">
        <v>107</v>
      </c>
    </row>
    <row r="12" spans="1:5" ht="15.75">
      <c r="A12" s="63" t="s">
        <v>59</v>
      </c>
      <c r="B12" s="61" t="s">
        <v>118</v>
      </c>
      <c r="C12" s="62" t="s">
        <v>115</v>
      </c>
      <c r="D12" s="62" t="s">
        <v>107</v>
      </c>
    </row>
    <row r="13" spans="1:5" ht="15.75">
      <c r="A13" s="63" t="s">
        <v>60</v>
      </c>
      <c r="B13" s="61" t="s">
        <v>119</v>
      </c>
      <c r="C13" s="62" t="s">
        <v>115</v>
      </c>
      <c r="D13" s="62" t="s">
        <v>107</v>
      </c>
    </row>
    <row r="14" spans="1:5" ht="15.75">
      <c r="A14" s="63" t="s">
        <v>54</v>
      </c>
      <c r="B14" s="61" t="s">
        <v>120</v>
      </c>
      <c r="C14" s="62" t="s">
        <v>121</v>
      </c>
      <c r="D14" s="62" t="s">
        <v>122</v>
      </c>
    </row>
    <row r="15" spans="1:5" ht="15.75">
      <c r="A15" s="63" t="s">
        <v>55</v>
      </c>
      <c r="B15" s="61" t="s">
        <v>118</v>
      </c>
      <c r="C15" s="62" t="s">
        <v>121</v>
      </c>
      <c r="D15" s="62" t="s">
        <v>122</v>
      </c>
    </row>
  </sheetData>
  <mergeCells count="2">
    <mergeCell ref="A1:D1"/>
    <mergeCell ref="A2:D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SETUP</vt:lpstr>
      <vt:lpstr>TH NXT</vt:lpstr>
      <vt:lpstr>KHO</vt:lpstr>
      <vt:lpstr>DMVLSPHH</vt:lpstr>
      <vt:lpstr>CTY_DIACHI</vt:lpstr>
      <vt:lpstr>CTY_MST</vt:lpstr>
      <vt:lpstr>CTY_TEN</vt:lpstr>
      <vt:lpstr>DMVLSPHH</vt:lpstr>
      <vt:lpstr>DMVLSPHH_MA_VLSPHH</vt:lpstr>
      <vt:lpstr>GIAMDOC</vt:lpstr>
      <vt:lpstr>KETOAN</vt:lpstr>
      <vt:lpstr>KETOANTRUONG</vt:lpstr>
      <vt:lpstr>NGAY1</vt:lpstr>
      <vt:lpstr>NGAY2</vt:lpstr>
      <vt:lpstr>NGAYBC</vt:lpstr>
      <vt:lpstr>THUQUY</vt:lpstr>
    </vt:vector>
  </TitlesOfParts>
  <Company>BLUESOFTS., jsc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Duy Tuan</dc:creator>
  <cp:lastModifiedBy>Nguyen Duy Tuan</cp:lastModifiedBy>
  <dcterms:created xsi:type="dcterms:W3CDTF">2014-11-30T12:29:21Z</dcterms:created>
  <dcterms:modified xsi:type="dcterms:W3CDTF">2014-12-04T01:28:12Z</dcterms:modified>
</cp:coreProperties>
</file>